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НТ ЖД\Сметы и членские взносы\"/>
    </mc:Choice>
  </mc:AlternateContent>
  <xr:revisionPtr revIDLastSave="0" documentId="13_ncr:1_{8AFC1140-FA71-483E-80CC-CC6F8833BCC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СМЕТА" sheetId="6" r:id="rId1"/>
    <sheet name="ОБОСНОВАНИЕ " sheetId="5" r:id="rId2"/>
    <sheet name="штатное расписание план" sheetId="7" r:id="rId3"/>
  </sheets>
  <definedNames>
    <definedName name="_xlnm.Print_Titles" localSheetId="1">'ОБОСНОВАНИЕ '!$3:$3</definedName>
    <definedName name="_xlnm.Print_Area" localSheetId="1">'ОБОСНОВАНИЕ '!$A$1:$E$58</definedName>
    <definedName name="_xlnm.Print_Area" localSheetId="0">СМЕТА!$A$4:$C$29</definedName>
  </definedNames>
  <calcPr calcId="191029"/>
</workbook>
</file>

<file path=xl/calcChain.xml><?xml version="1.0" encoding="utf-8"?>
<calcChain xmlns="http://schemas.openxmlformats.org/spreadsheetml/2006/main">
  <c r="G86" i="7" l="1"/>
  <c r="K85" i="7"/>
  <c r="M85" i="7" s="1"/>
  <c r="O85" i="7" s="1"/>
  <c r="K84" i="7"/>
  <c r="M84" i="7" s="1"/>
  <c r="G83" i="7"/>
  <c r="O82" i="7"/>
  <c r="M82" i="7"/>
  <c r="K82" i="7"/>
  <c r="M81" i="7"/>
  <c r="O81" i="7" s="1"/>
  <c r="K81" i="7"/>
  <c r="K80" i="7"/>
  <c r="M80" i="7" s="1"/>
  <c r="O80" i="7" s="1"/>
  <c r="O79" i="7"/>
  <c r="M79" i="7"/>
  <c r="K79" i="7"/>
  <c r="O78" i="7"/>
  <c r="M78" i="7"/>
  <c r="K78" i="7"/>
  <c r="M77" i="7"/>
  <c r="O77" i="7" s="1"/>
  <c r="K77" i="7"/>
  <c r="K76" i="7"/>
  <c r="M76" i="7" s="1"/>
  <c r="O76" i="7" s="1"/>
  <c r="O75" i="7"/>
  <c r="M75" i="7"/>
  <c r="K75" i="7"/>
  <c r="O74" i="7"/>
  <c r="O83" i="7" s="1"/>
  <c r="M74" i="7"/>
  <c r="K74" i="7"/>
  <c r="G73" i="7"/>
  <c r="K72" i="7"/>
  <c r="M72" i="7" s="1"/>
  <c r="O71" i="7"/>
  <c r="M71" i="7"/>
  <c r="K71" i="7"/>
  <c r="G70" i="7"/>
  <c r="G87" i="7" s="1"/>
  <c r="M69" i="7"/>
  <c r="O69" i="7" s="1"/>
  <c r="K69" i="7"/>
  <c r="K68" i="7"/>
  <c r="M68" i="7" s="1"/>
  <c r="O68" i="7" s="1"/>
  <c r="O67" i="7"/>
  <c r="M67" i="7"/>
  <c r="K67" i="7"/>
  <c r="O66" i="7"/>
  <c r="M66" i="7"/>
  <c r="K66" i="7"/>
  <c r="M65" i="7"/>
  <c r="O65" i="7" s="1"/>
  <c r="K65" i="7"/>
  <c r="K64" i="7"/>
  <c r="M64" i="7" s="1"/>
  <c r="G57" i="7"/>
  <c r="K56" i="7"/>
  <c r="M56" i="7" s="1"/>
  <c r="O55" i="7"/>
  <c r="M55" i="7"/>
  <c r="K55" i="7"/>
  <c r="G54" i="7"/>
  <c r="K53" i="7"/>
  <c r="M53" i="7" s="1"/>
  <c r="O53" i="7" s="1"/>
  <c r="K52" i="7"/>
  <c r="M52" i="7" s="1"/>
  <c r="O52" i="7" s="1"/>
  <c r="O51" i="7"/>
  <c r="M51" i="7"/>
  <c r="K51" i="7"/>
  <c r="M50" i="7"/>
  <c r="O50" i="7" s="1"/>
  <c r="K50" i="7"/>
  <c r="K49" i="7"/>
  <c r="M49" i="7" s="1"/>
  <c r="O49" i="7" s="1"/>
  <c r="K48" i="7"/>
  <c r="M48" i="7" s="1"/>
  <c r="O48" i="7" s="1"/>
  <c r="K47" i="7"/>
  <c r="M47" i="7" s="1"/>
  <c r="O47" i="7" s="1"/>
  <c r="K46" i="7"/>
  <c r="M46" i="7" s="1"/>
  <c r="O46" i="7" s="1"/>
  <c r="K45" i="7"/>
  <c r="M45" i="7" s="1"/>
  <c r="G44" i="7"/>
  <c r="M43" i="7"/>
  <c r="O43" i="7" s="1"/>
  <c r="K43" i="7"/>
  <c r="K42" i="7"/>
  <c r="M42" i="7" s="1"/>
  <c r="G41" i="7"/>
  <c r="G58" i="7" s="1"/>
  <c r="K40" i="7"/>
  <c r="M40" i="7" s="1"/>
  <c r="O40" i="7" s="1"/>
  <c r="O39" i="7"/>
  <c r="M39" i="7"/>
  <c r="K39" i="7"/>
  <c r="M38" i="7"/>
  <c r="O38" i="7" s="1"/>
  <c r="K38" i="7"/>
  <c r="K37" i="7"/>
  <c r="M37" i="7" s="1"/>
  <c r="O37" i="7" s="1"/>
  <c r="K36" i="7"/>
  <c r="M36" i="7" s="1"/>
  <c r="K35" i="7"/>
  <c r="M35" i="7" s="1"/>
  <c r="O35" i="7" s="1"/>
  <c r="G27" i="7"/>
  <c r="K26" i="7"/>
  <c r="M26" i="7" s="1"/>
  <c r="K25" i="7"/>
  <c r="M25" i="7" s="1"/>
  <c r="O25" i="7" s="1"/>
  <c r="G24" i="7"/>
  <c r="K23" i="7"/>
  <c r="M23" i="7" s="1"/>
  <c r="O23" i="7" s="1"/>
  <c r="K22" i="7"/>
  <c r="M22" i="7" s="1"/>
  <c r="O22" i="7" s="1"/>
  <c r="K21" i="7"/>
  <c r="M21" i="7" s="1"/>
  <c r="O21" i="7" s="1"/>
  <c r="K20" i="7"/>
  <c r="M20" i="7" s="1"/>
  <c r="O20" i="7" s="1"/>
  <c r="K19" i="7"/>
  <c r="M19" i="7" s="1"/>
  <c r="O19" i="7" s="1"/>
  <c r="K18" i="7"/>
  <c r="M18" i="7" s="1"/>
  <c r="O18" i="7" s="1"/>
  <c r="K17" i="7"/>
  <c r="M17" i="7" s="1"/>
  <c r="O17" i="7" s="1"/>
  <c r="K16" i="7"/>
  <c r="M16" i="7" s="1"/>
  <c r="O16" i="7" s="1"/>
  <c r="K15" i="7"/>
  <c r="M15" i="7" s="1"/>
  <c r="G14" i="7"/>
  <c r="K13" i="7"/>
  <c r="M13" i="7" s="1"/>
  <c r="O13" i="7" s="1"/>
  <c r="K12" i="7"/>
  <c r="M12" i="7" s="1"/>
  <c r="G11" i="7"/>
  <c r="K10" i="7"/>
  <c r="M10" i="7" s="1"/>
  <c r="O10" i="7" s="1"/>
  <c r="K9" i="7"/>
  <c r="M9" i="7" s="1"/>
  <c r="O9" i="7" s="1"/>
  <c r="K8" i="7"/>
  <c r="M8" i="7" s="1"/>
  <c r="O8" i="7" s="1"/>
  <c r="K7" i="7"/>
  <c r="M7" i="7" s="1"/>
  <c r="O7" i="7" s="1"/>
  <c r="K6" i="7"/>
  <c r="M6" i="7" s="1"/>
  <c r="K5" i="7"/>
  <c r="M5" i="7" s="1"/>
  <c r="O5" i="7" s="1"/>
  <c r="O72" i="7" l="1"/>
  <c r="M73" i="7"/>
  <c r="M70" i="7"/>
  <c r="O64" i="7"/>
  <c r="O70" i="7" s="1"/>
  <c r="M86" i="7"/>
  <c r="O84" i="7"/>
  <c r="O86" i="7" s="1"/>
  <c r="O73" i="7"/>
  <c r="M83" i="7"/>
  <c r="M44" i="7"/>
  <c r="O36" i="7"/>
  <c r="M41" i="7"/>
  <c r="O56" i="7"/>
  <c r="O57" i="7" s="1"/>
  <c r="M57" i="7"/>
  <c r="O41" i="7"/>
  <c r="O45" i="7"/>
  <c r="O54" i="7" s="1"/>
  <c r="M54" i="7"/>
  <c r="O42" i="7"/>
  <c r="O44" i="7" s="1"/>
  <c r="G28" i="7"/>
  <c r="M14" i="7"/>
  <c r="O26" i="7"/>
  <c r="O27" i="7" s="1"/>
  <c r="M27" i="7"/>
  <c r="O6" i="7"/>
  <c r="O11" i="7" s="1"/>
  <c r="M11" i="7"/>
  <c r="M24" i="7"/>
  <c r="O15" i="7"/>
  <c r="O24" i="7" s="1"/>
  <c r="O12" i="7"/>
  <c r="O14" i="7" s="1"/>
  <c r="O87" i="7" l="1"/>
  <c r="M87" i="7"/>
  <c r="O58" i="7"/>
  <c r="M58" i="7"/>
  <c r="O28" i="7"/>
  <c r="M28" i="7"/>
  <c r="C25" i="6" l="1"/>
  <c r="C28" i="6" s="1"/>
  <c r="C26" i="6"/>
  <c r="C27" i="6"/>
  <c r="E5" i="5"/>
  <c r="C14" i="6" s="1"/>
  <c r="C6" i="5"/>
  <c r="D6" i="5"/>
  <c r="E7" i="5"/>
  <c r="E8" i="5"/>
  <c r="E9" i="5"/>
  <c r="E10" i="5"/>
  <c r="C11" i="5"/>
  <c r="D11" i="5"/>
  <c r="E12" i="5"/>
  <c r="E13" i="5"/>
  <c r="E14" i="5"/>
  <c r="E15" i="5"/>
  <c r="E16" i="5"/>
  <c r="C17" i="5"/>
  <c r="D17" i="5"/>
  <c r="E18" i="5"/>
  <c r="E19" i="5"/>
  <c r="E20" i="5"/>
  <c r="C21" i="5"/>
  <c r="D21" i="5"/>
  <c r="E22" i="5"/>
  <c r="E23" i="5"/>
  <c r="E24" i="5"/>
  <c r="E25" i="5"/>
  <c r="E26" i="5"/>
  <c r="E27" i="5"/>
  <c r="E28" i="5"/>
  <c r="C29" i="5"/>
  <c r="D29" i="5"/>
  <c r="E30" i="5"/>
  <c r="E31" i="5"/>
  <c r="E32" i="5"/>
  <c r="C34" i="5"/>
  <c r="D34" i="5"/>
  <c r="E35" i="5"/>
  <c r="E36" i="5"/>
  <c r="E37" i="5"/>
  <c r="C38" i="5"/>
  <c r="D38" i="5"/>
  <c r="E39" i="5"/>
  <c r="E40" i="5"/>
  <c r="E41" i="5"/>
  <c r="E42" i="5"/>
  <c r="E43" i="5"/>
  <c r="E44" i="5"/>
  <c r="E45" i="5"/>
  <c r="E46" i="5"/>
  <c r="E47" i="5"/>
  <c r="D51" i="5"/>
  <c r="E52" i="5"/>
  <c r="E53" i="5"/>
  <c r="E54" i="5"/>
  <c r="E55" i="5"/>
  <c r="D56" i="5"/>
  <c r="D48" i="5" l="1"/>
  <c r="E34" i="5"/>
  <c r="C21" i="6" s="1"/>
  <c r="E29" i="5"/>
  <c r="C20" i="6" s="1"/>
  <c r="E51" i="5"/>
  <c r="E38" i="5"/>
  <c r="C17" i="6" s="1"/>
  <c r="E21" i="5"/>
  <c r="C18" i="6" s="1"/>
  <c r="C48" i="5"/>
  <c r="E11" i="5"/>
  <c r="C16" i="6" s="1"/>
  <c r="E56" i="5"/>
  <c r="C7" i="6" s="1"/>
  <c r="E17" i="5"/>
  <c r="C19" i="6" s="1"/>
  <c r="E6" i="5"/>
  <c r="C15" i="6" s="1"/>
  <c r="E57" i="5" l="1"/>
  <c r="E48" i="5"/>
  <c r="E58" i="5" l="1"/>
  <c r="C6" i="6"/>
  <c r="E49" i="5"/>
  <c r="E50" i="5" l="1"/>
  <c r="C23" i="6" l="1"/>
  <c r="C10" i="6" l="1"/>
  <c r="C29" i="6"/>
</calcChain>
</file>

<file path=xl/sharedStrings.xml><?xml version="1.0" encoding="utf-8"?>
<sst xmlns="http://schemas.openxmlformats.org/spreadsheetml/2006/main" count="348" uniqueCount="180">
  <si>
    <t>4</t>
  </si>
  <si>
    <t>5</t>
  </si>
  <si>
    <t>Транспортный налог</t>
  </si>
  <si>
    <t>Запуск системы водоснабжения (ревизия насосов, запорной арматуры, текущий ремонт)</t>
  </si>
  <si>
    <t>Приобретение запчастей для насосных и водопровода, текущий ремонт</t>
  </si>
  <si>
    <t>Уборка снега, спил деревьев, выкашивание травы на улицах</t>
  </si>
  <si>
    <t>Вывоз мусора, благоустройство территории СНТ, всего</t>
  </si>
  <si>
    <t>Снабжение электроэнергией общего имущества СНТ, всего</t>
  </si>
  <si>
    <t>Водоснабжение, всего</t>
  </si>
  <si>
    <t>Содержание и текущий ремонт общего имущества</t>
  </si>
  <si>
    <t>Приобретение ГСМ для автотранспорта</t>
  </si>
  <si>
    <t>Ремонт площадок для сбора мусора, ремонт ограждения территории</t>
  </si>
  <si>
    <t>Приобретение дров и угля для отопления сторожевых постов и правления</t>
  </si>
  <si>
    <t>Техобслуживание и содержание  инструмента (бензопила, косилка и пр.)</t>
  </si>
  <si>
    <t>Страхование грузового автотранспорта, приобретение запчастей и ремонт</t>
  </si>
  <si>
    <t>Тревожная сигнализация на сторожевых постах и здании правления</t>
  </si>
  <si>
    <t>Налоги на общее имущество СНТ</t>
  </si>
  <si>
    <t xml:space="preserve">Земельный налог </t>
  </si>
  <si>
    <t xml:space="preserve">Водный налог </t>
  </si>
  <si>
    <t>Административно-управленческие расходы и прочие мероприятия</t>
  </si>
  <si>
    <t>Расчетно-кассовое обслуживание и пр.банковские услуги</t>
  </si>
  <si>
    <t>Передача отчетности в ИФНС и ПФР в электронном виде</t>
  </si>
  <si>
    <t>Поддержка работоспособности официального сайта (хостинг, лицензия и пр.)</t>
  </si>
  <si>
    <t>Канцелярские расходы, услуги стационарной и мобильной связи, почтовые расходы</t>
  </si>
  <si>
    <t>Юридические услуги и госпошлина по взысканию задолженности по взносам</t>
  </si>
  <si>
    <t xml:space="preserve">Прочие расходы </t>
  </si>
  <si>
    <t>ЦЕЛЕВЫЕ РАСХОДЫ</t>
  </si>
  <si>
    <t>ТЕКУЩИЕ РАСХОДЫ</t>
  </si>
  <si>
    <t>РАСХОДЫ</t>
  </si>
  <si>
    <t>I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</si>
  <si>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</si>
  <si>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</si>
  <si>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</si>
  <si>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</si>
  <si>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</si>
  <si>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</si>
  <si>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</si>
  <si>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</si>
  <si>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</si>
  <si>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</si>
  <si>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</si>
  <si>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</si>
  <si>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</si>
  <si>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5.3</t>
  </si>
  <si>
    <t>5.6</t>
  </si>
  <si>
    <t>5.7</t>
  </si>
  <si>
    <t>6.1</t>
  </si>
  <si>
    <t>6.2</t>
  </si>
  <si>
    <t>6.3</t>
  </si>
  <si>
    <t>7.1</t>
  </si>
  <si>
    <t>7.2</t>
  </si>
  <si>
    <t>7.3</t>
  </si>
  <si>
    <t>II</t>
  </si>
  <si>
    <t>Приобретение и монтаж светильников для уличного освещения 20 шт.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</si>
  <si>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</si>
  <si>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</si>
  <si>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</si>
  <si>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</si>
  <si>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</si>
  <si>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</si>
  <si>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</si>
  <si>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</si>
  <si>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</si>
  <si>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Ямочный ремонт дорог на улицах СНТ (приобретение щебня)</t>
  </si>
  <si>
    <t xml:space="preserve">Ремонт постов сторожевой службы </t>
  </si>
  <si>
    <t>Содержание  сторожевой службы</t>
  </si>
  <si>
    <t>Оплата мобильной связи для сторожевой службы и пр.</t>
  </si>
  <si>
    <t>Членские взносы в   ЧРО  ООО"Союз  садоводов России"</t>
  </si>
  <si>
    <t>3.5</t>
  </si>
  <si>
    <t>Примечание:</t>
  </si>
  <si>
    <t xml:space="preserve">пользование объектами инфраструктуры и создание имущества общего пользования  предусмотрена </t>
  </si>
  <si>
    <t xml:space="preserve">Сроки и порядок внесения платы, размер льготы при своевременной уплате взносов при  отсутствии </t>
  </si>
  <si>
    <t>задолженности за предыдущие периоды  - аналогичны  порядку, установленному для членов СНТ.</t>
  </si>
  <si>
    <t>Для владельцев индивидуальных садовых участков, не являющихся членами товарищества, плата за</t>
  </si>
  <si>
    <t>ИТОГО текущие расходы</t>
  </si>
  <si>
    <t>ИТОГО целевые  расходы</t>
  </si>
  <si>
    <t>ВСЕГО, расходы</t>
  </si>
  <si>
    <t xml:space="preserve">ДОХОДЫ </t>
  </si>
  <si>
    <t>ИТОГО  целевые  расходы</t>
  </si>
  <si>
    <t>Итого текущие расходы</t>
  </si>
  <si>
    <t>ВСЕГО РАСХОДЫ</t>
  </si>
  <si>
    <t>6</t>
  </si>
  <si>
    <t xml:space="preserve">Поступления задолженности  членов СНТ  за элекроэнергию </t>
  </si>
  <si>
    <t>Председатель Товаришества</t>
  </si>
  <si>
    <t>Иванов  М.П.</t>
  </si>
  <si>
    <t>ВСЕГО ДОХОДЫ</t>
  </si>
  <si>
    <t>Ремонт и чистка труб водоводов</t>
  </si>
  <si>
    <t>Техническое обслуживание электрического хозяйства (приборы учета, эл. щиты и сети). Проверка заземления и изоляция электрооборудования.</t>
  </si>
  <si>
    <t>Ремонт электрических сетей</t>
  </si>
  <si>
    <t xml:space="preserve">Погрузка мусора,  вывоз и переработка  на полигоне ТКО </t>
  </si>
  <si>
    <t xml:space="preserve">Лицензия  и обновление ПП 1С </t>
  </si>
  <si>
    <t xml:space="preserve">Приобретение и монтаж труб с арматурой  для водовода </t>
  </si>
  <si>
    <t>Расходы на 1 сотку (всего 6290 соток)</t>
  </si>
  <si>
    <t xml:space="preserve">Прочие доходы </t>
  </si>
  <si>
    <t>Приобретение и монтаж оборудования</t>
  </si>
  <si>
    <r>
      <rPr>
        <b/>
        <sz val="12"/>
        <rFont val="Times New Roman"/>
        <family val="1"/>
        <charset val="204"/>
      </rPr>
      <t>Утверждена</t>
    </r>
    <r>
      <rPr>
        <sz val="12"/>
        <rFont val="Times New Roman"/>
        <family val="1"/>
        <charset val="204"/>
      </rPr>
      <t xml:space="preserve"> на общем собрании</t>
    </r>
  </si>
  <si>
    <t>Водоснабжение</t>
  </si>
  <si>
    <t>Снабжение электроэнергией общего имущества СНТ</t>
  </si>
  <si>
    <t>Вывоз мусора, благоустройство территории СНТ</t>
  </si>
  <si>
    <t>Непредвиденные расходы (за счет прочих поступлений)</t>
  </si>
  <si>
    <t>Членские взносы</t>
  </si>
  <si>
    <t>Целевые взносы</t>
  </si>
  <si>
    <t>№ п\п</t>
  </si>
  <si>
    <t>План, тыс.руб.</t>
  </si>
  <si>
    <t>январь-март</t>
  </si>
  <si>
    <t>апрель-декабрь</t>
  </si>
  <si>
    <t>Всего, тыс.руб</t>
  </si>
  <si>
    <t xml:space="preserve">Расшифровка расходов СНТ "Железнодорожник" на 2021 год </t>
  </si>
  <si>
    <t>Приходно-расходная смета   СНТ "Железнодорожник"  на 2021 год</t>
  </si>
  <si>
    <t>Электроэнергия для работы насосных, питьевых скважин 3,36 (янв-июнь) 3,47 (июнь-дек) руб\квтч</t>
  </si>
  <si>
    <t>Заработная плата  административной  службы и бухгалтерии  с учетом взносов в фонды (ФОТ *1,302)</t>
  </si>
  <si>
    <t>Членский взнос на 1 сотку при уплате до 30.04 (скидка 10%)</t>
  </si>
  <si>
    <t>Уличное освещение (ЭЭ)</t>
  </si>
  <si>
    <t xml:space="preserve">Освещение сторожевых будок, здания правления, гаража и пр. </t>
  </si>
  <si>
    <t xml:space="preserve">Ремонтные работы с использованием электроинструмента </t>
  </si>
  <si>
    <t xml:space="preserve">Пусковое устройство электродвигателя насоса </t>
  </si>
  <si>
    <t>План расходов, тыс.руб.</t>
  </si>
  <si>
    <t>в размере  равном сумме членского и целевого взноса для  члена Товарищества.</t>
  </si>
  <si>
    <t>членов СНТ «Железнодорожник» _________2021 года</t>
  </si>
  <si>
    <t>Оплата труда рабочих  эксплуатационной службы с учетом взносов в фонды</t>
  </si>
  <si>
    <t>III</t>
  </si>
  <si>
    <t>Расходы на 1 участок ( СНТ - 1565 участков)</t>
  </si>
  <si>
    <t>5.4</t>
  </si>
  <si>
    <t>5.5</t>
  </si>
  <si>
    <t>Оплата труда сотрудников сторожевой  службы (4 поста)  с учетом взносов (ФОТ*1,302)</t>
  </si>
  <si>
    <t>Зарплата сотрудников эксплуатационной службы с уч.взносов в фонды (ФОТ*1,302)</t>
  </si>
  <si>
    <t>Содержание  сторожевой службы, 4 поста</t>
  </si>
  <si>
    <t>Структурное подразделение</t>
  </si>
  <si>
    <t>Должность (специальность, профессия), разряд, класс (категория) квалификации</t>
  </si>
  <si>
    <t>Коли-
чество штатных единиц</t>
  </si>
  <si>
    <t>Тарифная ставка (оклад),руб</t>
  </si>
  <si>
    <t>Всего,
руб/ мес (гр.5 +гр.7+гр.8) х гр.4</t>
  </si>
  <si>
    <t>Кол-во месяцев работы в периоде</t>
  </si>
  <si>
    <t>ФОТ на период , руб                        гр.9 х гр.10</t>
  </si>
  <si>
    <t>наименование</t>
  </si>
  <si>
    <t>код</t>
  </si>
  <si>
    <t xml:space="preserve">надбавка </t>
  </si>
  <si>
    <t>уральский коэффициент 15% (руб)</t>
  </si>
  <si>
    <t>1</t>
  </si>
  <si>
    <t>2</t>
  </si>
  <si>
    <t>3</t>
  </si>
  <si>
    <t>7</t>
  </si>
  <si>
    <t>8</t>
  </si>
  <si>
    <t>9</t>
  </si>
  <si>
    <t>10</t>
  </si>
  <si>
    <t>11</t>
  </si>
  <si>
    <t>Административно-управленческий персонал</t>
  </si>
  <si>
    <t>01</t>
  </si>
  <si>
    <t>Председатель Товарищества</t>
  </si>
  <si>
    <t>Заместитель председателя</t>
  </si>
  <si>
    <t xml:space="preserve">Диспетчер </t>
  </si>
  <si>
    <t>Администратор сайта</t>
  </si>
  <si>
    <t xml:space="preserve">Уборщик помещений </t>
  </si>
  <si>
    <t>Бухгалтерия</t>
  </si>
  <si>
    <t>02</t>
  </si>
  <si>
    <t xml:space="preserve">Главный бухгалтер </t>
  </si>
  <si>
    <t>Бухгалтер-кассир</t>
  </si>
  <si>
    <t>Эксплутационная служба</t>
  </si>
  <si>
    <t>03</t>
  </si>
  <si>
    <t>Главный инженер</t>
  </si>
  <si>
    <t>Электрик</t>
  </si>
  <si>
    <t>Водитель</t>
  </si>
  <si>
    <t>Сварщик</t>
  </si>
  <si>
    <t>Слесарь</t>
  </si>
  <si>
    <t xml:space="preserve">Моторист насосной </t>
  </si>
  <si>
    <t>Моторист насосной (старый сад)</t>
  </si>
  <si>
    <t>Моторист насосной (плотина)</t>
  </si>
  <si>
    <t>Рабочий</t>
  </si>
  <si>
    <t>Итого</t>
  </si>
  <si>
    <t>Сторожевая служба</t>
  </si>
  <si>
    <t>04</t>
  </si>
  <si>
    <t xml:space="preserve">Старший сторож (бригадир) </t>
  </si>
  <si>
    <t>Сторож</t>
  </si>
  <si>
    <t>Юрисконсульт</t>
  </si>
  <si>
    <t>Расчет  фонда оплаты труда СНТ "Железнодорожник" в 1 квартале 2021 года</t>
  </si>
  <si>
    <t>ВСЕГО</t>
  </si>
  <si>
    <t>Расчет  фонда оплаты труда СНТ "Железнодорожник" в апреле-декабре  2021 года со сторожевой службой СНТ</t>
  </si>
  <si>
    <t>Расчет  фонда оплаты труда СНТ "Железнодорожник"в апреле-декабре 2021 года БЕЗ  сторожевой службой СНТ</t>
  </si>
  <si>
    <t>Прочие расходы (садовый праздник-50, кадастровые работы - 50, 0)</t>
  </si>
  <si>
    <t>ПРОЕКТ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</si>
</sst>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р.&quot;_-;\-* #,##0.00\ &quot;р.&quot;_-;_-* &quot;-&quot;??\ &quot;р.&quot;_-;_-@_-"/>
    <numFmt numFmtId="165" formatCode="#,##0.0"/>
    <numFmt numFmtId="166" formatCode="#,##0.000"/>
    <numFmt numFmtId="167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Arial Black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1"/>
    <xf numFmtId="165" fontId="5" fillId="2" borderId="6" xfId="1" applyNumberFormat="1" applyFont="1" applyFill="1" applyBorder="1" applyAlignment="1">
      <alignment horizontal="center" vertical="justify" wrapText="1"/>
    </xf>
    <xf numFmtId="0" fontId="9" fillId="0" borderId="0" xfId="0" applyFont="1"/>
    <xf numFmtId="0" fontId="10" fillId="0" borderId="0" xfId="0" applyFont="1" applyAlignment="1">
      <alignment horizontal="left"/>
    </xf>
    <xf numFmtId="0" fontId="4" fillId="0" borderId="0" xfId="1" applyFont="1" applyBorder="1" applyAlignment="1">
      <alignment horizontal="right" vertical="center" wrapText="1"/>
    </xf>
    <xf numFmtId="0" fontId="7" fillId="0" borderId="3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top" wrapText="1"/>
    </xf>
    <xf numFmtId="0" fontId="8" fillId="0" borderId="3" xfId="1" applyFont="1" applyBorder="1" applyAlignment="1">
      <alignment horizontal="left" vertical="top" wrapText="1"/>
    </xf>
    <xf numFmtId="0" fontId="7" fillId="0" borderId="3" xfId="1" applyFont="1" applyBorder="1" applyAlignment="1">
      <alignment vertical="top" wrapText="1"/>
    </xf>
    <xf numFmtId="0" fontId="7" fillId="0" borderId="9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center" vertical="top" wrapText="1"/>
    </xf>
    <xf numFmtId="49" fontId="8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9" xfId="1" applyNumberFormat="1" applyFont="1" applyBorder="1" applyAlignment="1">
      <alignment horizontal="center" vertical="top" wrapText="1"/>
    </xf>
    <xf numFmtId="0" fontId="8" fillId="4" borderId="1" xfId="1" applyFont="1" applyFill="1" applyBorder="1" applyAlignment="1">
      <alignment horizontal="left" vertical="top" wrapText="1"/>
    </xf>
    <xf numFmtId="166" fontId="5" fillId="4" borderId="6" xfId="1" applyNumberFormat="1" applyFont="1" applyFill="1" applyBorder="1" applyAlignment="1">
      <alignment horizontal="center" vertical="justify" wrapText="1"/>
    </xf>
    <xf numFmtId="0" fontId="5" fillId="4" borderId="6" xfId="1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center" vertical="top" wrapText="1"/>
    </xf>
    <xf numFmtId="0" fontId="7" fillId="0" borderId="18" xfId="1" applyFont="1" applyBorder="1" applyAlignment="1">
      <alignment horizontal="left" wrapText="1"/>
    </xf>
    <xf numFmtId="0" fontId="7" fillId="0" borderId="3" xfId="1" applyFont="1" applyBorder="1" applyAlignment="1">
      <alignment horizontal="center" wrapText="1"/>
    </xf>
    <xf numFmtId="0" fontId="4" fillId="0" borderId="3" xfId="1" applyNumberFormat="1" applyFont="1" applyBorder="1" applyAlignment="1">
      <alignment horizontal="center" wrapText="1"/>
    </xf>
    <xf numFmtId="0" fontId="4" fillId="0" borderId="4" xfId="1" applyNumberFormat="1" applyFont="1" applyBorder="1" applyAlignment="1">
      <alignment horizontal="center" wrapText="1"/>
    </xf>
    <xf numFmtId="0" fontId="6" fillId="0" borderId="0" xfId="1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4" fillId="2" borderId="16" xfId="1" applyNumberFormat="1" applyFont="1" applyFill="1" applyBorder="1" applyAlignment="1">
      <alignment horizontal="center" wrapText="1"/>
    </xf>
    <xf numFmtId="0" fontId="8" fillId="2" borderId="15" xfId="1" applyFont="1" applyFill="1" applyBorder="1" applyAlignment="1">
      <alignment horizontal="left" wrapText="1"/>
    </xf>
    <xf numFmtId="0" fontId="5" fillId="2" borderId="6" xfId="1" applyNumberFormat="1" applyFont="1" applyFill="1" applyBorder="1" applyAlignment="1">
      <alignment horizontal="center" wrapText="1"/>
    </xf>
    <xf numFmtId="0" fontId="7" fillId="0" borderId="7" xfId="1" applyNumberFormat="1" applyFont="1" applyBorder="1" applyAlignment="1">
      <alignment horizontal="center" wrapText="1"/>
    </xf>
    <xf numFmtId="0" fontId="7" fillId="0" borderId="20" xfId="1" applyFont="1" applyBorder="1" applyAlignment="1">
      <alignment horizontal="left" wrapText="1"/>
    </xf>
    <xf numFmtId="0" fontId="7" fillId="0" borderId="3" xfId="1" applyNumberFormat="1" applyFont="1" applyBorder="1" applyAlignment="1">
      <alignment horizontal="center" wrapText="1"/>
    </xf>
    <xf numFmtId="3" fontId="11" fillId="0" borderId="6" xfId="1" applyNumberFormat="1" applyFont="1" applyBorder="1" applyAlignment="1">
      <alignment horizontal="center" vertical="center" wrapText="1"/>
    </xf>
    <xf numFmtId="3" fontId="11" fillId="0" borderId="13" xfId="1" applyNumberFormat="1" applyFont="1" applyBorder="1" applyAlignment="1">
      <alignment horizontal="center" vertical="center" wrapText="1"/>
    </xf>
    <xf numFmtId="0" fontId="2" fillId="5" borderId="13" xfId="1" applyFill="1" applyBorder="1"/>
    <xf numFmtId="0" fontId="2" fillId="5" borderId="6" xfId="1" applyFill="1" applyBorder="1"/>
    <xf numFmtId="0" fontId="4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7" fillId="0" borderId="5" xfId="1" applyFont="1" applyBorder="1" applyAlignment="1">
      <alignment horizontal="left" vertical="top" wrapText="1"/>
    </xf>
    <xf numFmtId="0" fontId="7" fillId="0" borderId="27" xfId="1" applyFont="1" applyBorder="1" applyAlignment="1">
      <alignment horizontal="left" vertical="top" wrapText="1"/>
    </xf>
    <xf numFmtId="0" fontId="4" fillId="0" borderId="21" xfId="1" applyFont="1" applyBorder="1" applyAlignment="1">
      <alignment horizontal="center" vertical="top"/>
    </xf>
    <xf numFmtId="0" fontId="4" fillId="6" borderId="23" xfId="1" applyFont="1" applyFill="1" applyBorder="1" applyAlignment="1">
      <alignment horizontal="center" vertical="top"/>
    </xf>
    <xf numFmtId="0" fontId="4" fillId="6" borderId="20" xfId="1" applyFont="1" applyFill="1" applyBorder="1" applyAlignment="1">
      <alignment horizontal="center" vertical="top"/>
    </xf>
    <xf numFmtId="0" fontId="4" fillId="6" borderId="18" xfId="1" applyFont="1" applyFill="1" applyBorder="1" applyAlignment="1">
      <alignment horizontal="center" vertical="top"/>
    </xf>
    <xf numFmtId="0" fontId="4" fillId="0" borderId="25" xfId="1" applyFont="1" applyBorder="1" applyAlignment="1">
      <alignment horizontal="center" vertical="top"/>
    </xf>
    <xf numFmtId="0" fontId="13" fillId="6" borderId="0" xfId="1" applyFont="1" applyFill="1"/>
    <xf numFmtId="0" fontId="6" fillId="0" borderId="0" xfId="1" applyFont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left" vertical="top" wrapText="1"/>
    </xf>
    <xf numFmtId="0" fontId="7" fillId="0" borderId="9" xfId="1" applyNumberFormat="1" applyFont="1" applyBorder="1" applyAlignment="1">
      <alignment horizontal="center" wrapText="1"/>
    </xf>
    <xf numFmtId="0" fontId="7" fillId="0" borderId="21" xfId="1" applyFont="1" applyBorder="1" applyAlignment="1">
      <alignment horizontal="left" wrapText="1"/>
    </xf>
    <xf numFmtId="0" fontId="4" fillId="2" borderId="1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left" wrapText="1"/>
    </xf>
    <xf numFmtId="3" fontId="5" fillId="0" borderId="7" xfId="1" applyNumberFormat="1" applyFont="1" applyBorder="1" applyAlignment="1">
      <alignment horizontal="center" wrapText="1"/>
    </xf>
    <xf numFmtId="3" fontId="8" fillId="0" borderId="3" xfId="1" applyNumberFormat="1" applyFont="1" applyBorder="1" applyAlignment="1">
      <alignment horizontal="center" wrapText="1"/>
    </xf>
    <xf numFmtId="3" fontId="8" fillId="0" borderId="9" xfId="1" applyNumberFormat="1" applyFont="1" applyBorder="1" applyAlignment="1">
      <alignment horizontal="center" wrapText="1"/>
    </xf>
    <xf numFmtId="0" fontId="14" fillId="0" borderId="12" xfId="0" applyFont="1" applyBorder="1" applyAlignment="1"/>
    <xf numFmtId="165" fontId="5" fillId="2" borderId="6" xfId="1" applyNumberFormat="1" applyFont="1" applyFill="1" applyBorder="1" applyAlignment="1">
      <alignment wrapText="1"/>
    </xf>
    <xf numFmtId="3" fontId="5" fillId="2" borderId="6" xfId="1" applyNumberFormat="1" applyFont="1" applyFill="1" applyBorder="1" applyAlignment="1">
      <alignment horizontal="center" wrapText="1"/>
    </xf>
    <xf numFmtId="0" fontId="14" fillId="3" borderId="16" xfId="0" applyFont="1" applyFill="1" applyBorder="1" applyAlignment="1"/>
    <xf numFmtId="3" fontId="4" fillId="0" borderId="7" xfId="1" applyNumberFormat="1" applyFont="1" applyBorder="1" applyAlignment="1">
      <alignment horizontal="center" wrapText="1"/>
    </xf>
    <xf numFmtId="3" fontId="4" fillId="0" borderId="3" xfId="1" applyNumberFormat="1" applyFont="1" applyBorder="1" applyAlignment="1">
      <alignment horizontal="center" wrapText="1"/>
    </xf>
    <xf numFmtId="3" fontId="4" fillId="0" borderId="9" xfId="1" applyNumberFormat="1" applyFont="1" applyBorder="1" applyAlignment="1">
      <alignment horizontal="center" wrapText="1"/>
    </xf>
    <xf numFmtId="1" fontId="5" fillId="6" borderId="23" xfId="1" applyNumberFormat="1" applyFont="1" applyFill="1" applyBorder="1" applyAlignment="1">
      <alignment horizontal="center" vertical="justify" wrapText="1"/>
    </xf>
    <xf numFmtId="1" fontId="5" fillId="6" borderId="3" xfId="1" applyNumberFormat="1" applyFont="1" applyFill="1" applyBorder="1" applyAlignment="1">
      <alignment horizontal="center" vertical="justify" wrapText="1"/>
    </xf>
    <xf numFmtId="1" fontId="4" fillId="6" borderId="23" xfId="1" applyNumberFormat="1" applyFont="1" applyFill="1" applyBorder="1" applyAlignment="1">
      <alignment horizontal="center" vertical="top"/>
    </xf>
    <xf numFmtId="1" fontId="4" fillId="6" borderId="3" xfId="1" applyNumberFormat="1" applyFont="1" applyFill="1" applyBorder="1" applyAlignment="1">
      <alignment horizontal="center" vertical="top"/>
    </xf>
    <xf numFmtId="1" fontId="5" fillId="0" borderId="3" xfId="1" applyNumberFormat="1" applyFont="1" applyBorder="1" applyAlignment="1">
      <alignment horizontal="center" vertical="justify" wrapText="1"/>
    </xf>
    <xf numFmtId="1" fontId="4" fillId="6" borderId="3" xfId="1" applyNumberFormat="1" applyFont="1" applyFill="1" applyBorder="1" applyAlignment="1">
      <alignment horizontal="center" vertical="justify" wrapText="1"/>
    </xf>
    <xf numFmtId="1" fontId="5" fillId="6" borderId="26" xfId="1" applyNumberFormat="1" applyFont="1" applyFill="1" applyBorder="1" applyAlignment="1">
      <alignment horizontal="center" vertical="top"/>
    </xf>
    <xf numFmtId="1" fontId="5" fillId="0" borderId="7" xfId="1" applyNumberFormat="1" applyFont="1" applyBorder="1" applyAlignment="1">
      <alignment horizontal="center" vertical="top"/>
    </xf>
    <xf numFmtId="1" fontId="8" fillId="6" borderId="23" xfId="1" applyNumberFormat="1" applyFont="1" applyFill="1" applyBorder="1" applyAlignment="1">
      <alignment horizontal="center" vertical="justify" wrapText="1"/>
    </xf>
    <xf numFmtId="1" fontId="8" fillId="6" borderId="3" xfId="1" applyNumberFormat="1" applyFont="1" applyFill="1" applyBorder="1" applyAlignment="1">
      <alignment horizontal="center" vertical="justify" wrapText="1"/>
    </xf>
    <xf numFmtId="1" fontId="4" fillId="6" borderId="24" xfId="1" applyNumberFormat="1" applyFont="1" applyFill="1" applyBorder="1" applyAlignment="1">
      <alignment horizontal="center" vertical="top"/>
    </xf>
    <xf numFmtId="1" fontId="4" fillId="6" borderId="9" xfId="1" applyNumberFormat="1" applyFont="1" applyFill="1" applyBorder="1" applyAlignment="1">
      <alignment horizontal="center" vertical="top"/>
    </xf>
    <xf numFmtId="165" fontId="4" fillId="6" borderId="26" xfId="1" applyNumberFormat="1" applyFont="1" applyFill="1" applyBorder="1" applyAlignment="1">
      <alignment horizontal="center" vertical="justify" wrapText="1"/>
    </xf>
    <xf numFmtId="0" fontId="4" fillId="0" borderId="7" xfId="1" applyFont="1" applyBorder="1" applyAlignment="1">
      <alignment horizontal="center" vertical="top"/>
    </xf>
    <xf numFmtId="0" fontId="7" fillId="0" borderId="10" xfId="1" applyFont="1" applyBorder="1" applyAlignment="1">
      <alignment vertical="top" wrapText="1"/>
    </xf>
    <xf numFmtId="1" fontId="8" fillId="0" borderId="3" xfId="1" applyNumberFormat="1" applyFont="1" applyBorder="1" applyAlignment="1">
      <alignment horizontal="center" vertical="justify" wrapText="1"/>
    </xf>
    <xf numFmtId="1" fontId="4" fillId="0" borderId="7" xfId="1" applyNumberFormat="1" applyFont="1" applyBorder="1" applyAlignment="1">
      <alignment horizontal="center" vertical="top"/>
    </xf>
    <xf numFmtId="1" fontId="4" fillId="0" borderId="12" xfId="1" applyNumberFormat="1" applyFont="1" applyBorder="1" applyAlignment="1">
      <alignment horizontal="center" vertical="top"/>
    </xf>
    <xf numFmtId="0" fontId="4" fillId="4" borderId="6" xfId="1" applyFont="1" applyFill="1" applyBorder="1" applyAlignment="1">
      <alignment horizontal="center" vertical="top"/>
    </xf>
    <xf numFmtId="0" fontId="8" fillId="3" borderId="8" xfId="1" applyFont="1" applyFill="1" applyBorder="1" applyAlignment="1">
      <alignment horizontal="left" vertical="top" wrapText="1"/>
    </xf>
    <xf numFmtId="0" fontId="4" fillId="3" borderId="6" xfId="1" applyFont="1" applyFill="1" applyBorder="1" applyAlignment="1">
      <alignment horizontal="center" vertical="top"/>
    </xf>
    <xf numFmtId="165" fontId="5" fillId="3" borderId="13" xfId="1" applyNumberFormat="1" applyFont="1" applyFill="1" applyBorder="1" applyAlignment="1">
      <alignment horizontal="center" vertical="justify" wrapText="1"/>
    </xf>
    <xf numFmtId="165" fontId="5" fillId="3" borderId="6" xfId="1" applyNumberFormat="1" applyFont="1" applyFill="1" applyBorder="1" applyAlignment="1">
      <alignment horizontal="center" vertical="justify" wrapText="1"/>
    </xf>
    <xf numFmtId="0" fontId="12" fillId="3" borderId="6" xfId="1" applyFont="1" applyFill="1" applyBorder="1" applyAlignment="1">
      <alignment horizontal="center" vertical="top" wrapText="1"/>
    </xf>
    <xf numFmtId="0" fontId="8" fillId="3" borderId="17" xfId="1" applyFont="1" applyFill="1" applyBorder="1" applyAlignment="1">
      <alignment horizontal="left" vertical="top" wrapText="1"/>
    </xf>
    <xf numFmtId="3" fontId="5" fillId="3" borderId="6" xfId="1" applyNumberFormat="1" applyFont="1" applyFill="1" applyBorder="1" applyAlignment="1">
      <alignment horizontal="center" vertical="justify" wrapText="1"/>
    </xf>
    <xf numFmtId="3" fontId="5" fillId="3" borderId="14" xfId="1" applyNumberFormat="1" applyFont="1" applyFill="1" applyBorder="1" applyAlignment="1">
      <alignment horizontal="center" vertical="justify" wrapText="1"/>
    </xf>
    <xf numFmtId="0" fontId="12" fillId="3" borderId="12" xfId="1" applyFont="1" applyFill="1" applyBorder="1" applyAlignment="1">
      <alignment horizontal="center" vertical="top" wrapText="1"/>
    </xf>
    <xf numFmtId="0" fontId="8" fillId="3" borderId="28" xfId="1" applyFont="1" applyFill="1" applyBorder="1" applyAlignment="1">
      <alignment horizontal="left" vertical="top" wrapText="1"/>
    </xf>
    <xf numFmtId="0" fontId="4" fillId="3" borderId="7" xfId="1" applyFont="1" applyFill="1" applyBorder="1" applyAlignment="1">
      <alignment horizontal="center" vertical="top"/>
    </xf>
    <xf numFmtId="0" fontId="4" fillId="3" borderId="20" xfId="1" applyFont="1" applyFill="1" applyBorder="1" applyAlignment="1">
      <alignment horizontal="center" vertical="top"/>
    </xf>
    <xf numFmtId="166" fontId="5" fillId="3" borderId="11" xfId="1" applyNumberFormat="1" applyFont="1" applyFill="1" applyBorder="1" applyAlignment="1">
      <alignment horizontal="center" vertical="justify" wrapText="1"/>
    </xf>
    <xf numFmtId="0" fontId="12" fillId="7" borderId="6" xfId="1" applyFont="1" applyFill="1" applyBorder="1" applyAlignment="1">
      <alignment vertical="top" wrapText="1"/>
    </xf>
    <xf numFmtId="0" fontId="5" fillId="7" borderId="8" xfId="1" applyFont="1" applyFill="1" applyBorder="1" applyAlignment="1">
      <alignment vertical="top" wrapText="1"/>
    </xf>
    <xf numFmtId="0" fontId="4" fillId="7" borderId="6" xfId="1" applyFont="1" applyFill="1" applyBorder="1" applyAlignment="1">
      <alignment horizontal="center" vertical="top"/>
    </xf>
    <xf numFmtId="0" fontId="4" fillId="7" borderId="14" xfId="1" applyFont="1" applyFill="1" applyBorder="1" applyAlignment="1">
      <alignment horizontal="center" vertical="top"/>
    </xf>
    <xf numFmtId="165" fontId="5" fillId="7" borderId="6" xfId="1" applyNumberFormat="1" applyFont="1" applyFill="1" applyBorder="1" applyAlignment="1">
      <alignment horizontal="center" vertical="top" wrapText="1"/>
    </xf>
    <xf numFmtId="167" fontId="5" fillId="4" borderId="13" xfId="1" applyNumberFormat="1" applyFont="1" applyFill="1" applyBorder="1" applyAlignment="1">
      <alignment horizontal="center" vertical="justify" wrapText="1"/>
    </xf>
    <xf numFmtId="167" fontId="5" fillId="4" borderId="6" xfId="1" applyNumberFormat="1" applyFont="1" applyFill="1" applyBorder="1" applyAlignment="1">
      <alignment horizontal="center" vertical="justify" wrapText="1"/>
    </xf>
    <xf numFmtId="0" fontId="4" fillId="4" borderId="22" xfId="1" applyFont="1" applyFill="1" applyBorder="1" applyAlignment="1">
      <alignment horizontal="center" vertical="top"/>
    </xf>
    <xf numFmtId="0" fontId="4" fillId="4" borderId="12" xfId="1" applyFont="1" applyFill="1" applyBorder="1" applyAlignment="1">
      <alignment horizontal="center" vertical="top"/>
    </xf>
    <xf numFmtId="0" fontId="4" fillId="4" borderId="13" xfId="1" applyFont="1" applyFill="1" applyBorder="1" applyAlignment="1">
      <alignment horizontal="center" vertical="top"/>
    </xf>
    <xf numFmtId="0" fontId="9" fillId="0" borderId="0" xfId="0" applyFont="1" applyAlignment="1"/>
    <xf numFmtId="0" fontId="7" fillId="0" borderId="20" xfId="1" applyFont="1" applyBorder="1" applyAlignment="1">
      <alignment horizontal="left" vertical="top" wrapText="1"/>
    </xf>
    <xf numFmtId="3" fontId="5" fillId="0" borderId="7" xfId="1" applyNumberFormat="1" applyFont="1" applyBorder="1" applyAlignment="1">
      <alignment horizontal="center" vertical="top" wrapText="1"/>
    </xf>
    <xf numFmtId="0" fontId="7" fillId="0" borderId="18" xfId="1" applyFont="1" applyBorder="1" applyAlignment="1">
      <alignment horizontal="left" vertical="top" wrapText="1"/>
    </xf>
    <xf numFmtId="3" fontId="5" fillId="0" borderId="3" xfId="1" applyNumberFormat="1" applyFont="1" applyBorder="1" applyAlignment="1">
      <alignment horizontal="center" vertical="top" wrapText="1"/>
    </xf>
    <xf numFmtId="0" fontId="7" fillId="0" borderId="19" xfId="1" applyFont="1" applyBorder="1" applyAlignment="1">
      <alignment horizontal="left" vertical="top" wrapText="1"/>
    </xf>
    <xf numFmtId="3" fontId="5" fillId="0" borderId="9" xfId="1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0" fontId="7" fillId="0" borderId="7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0" fontId="8" fillId="2" borderId="8" xfId="1" applyFont="1" applyFill="1" applyBorder="1" applyAlignment="1">
      <alignment horizontal="left" wrapText="1"/>
    </xf>
    <xf numFmtId="0" fontId="0" fillId="3" borderId="6" xfId="0" applyFill="1" applyBorder="1"/>
    <xf numFmtId="0" fontId="0" fillId="8" borderId="6" xfId="0" applyFill="1" applyBorder="1" applyAlignment="1"/>
    <xf numFmtId="3" fontId="5" fillId="8" borderId="16" xfId="1" applyNumberFormat="1" applyFont="1" applyFill="1" applyBorder="1" applyAlignment="1">
      <alignment horizontal="center" wrapText="1"/>
    </xf>
    <xf numFmtId="0" fontId="6" fillId="5" borderId="6" xfId="1" applyFont="1" applyFill="1" applyBorder="1" applyAlignment="1">
      <alignment horizontal="center" wrapText="1"/>
    </xf>
    <xf numFmtId="3" fontId="8" fillId="5" borderId="6" xfId="1" applyNumberFormat="1" applyFont="1" applyFill="1" applyBorder="1" applyAlignment="1">
      <alignment horizontal="center" wrapText="1"/>
    </xf>
    <xf numFmtId="0" fontId="16" fillId="5" borderId="14" xfId="0" applyFont="1" applyFill="1" applyBorder="1" applyAlignment="1">
      <alignment horizontal="left" wrapText="1"/>
    </xf>
    <xf numFmtId="0" fontId="8" fillId="2" borderId="6" xfId="1" applyFont="1" applyFill="1" applyBorder="1" applyAlignment="1">
      <alignment horizontal="left" wrapText="1"/>
    </xf>
    <xf numFmtId="0" fontId="5" fillId="8" borderId="14" xfId="1" applyFont="1" applyFill="1" applyBorder="1" applyAlignment="1">
      <alignment horizontal="left" wrapText="1"/>
    </xf>
    <xf numFmtId="0" fontId="5" fillId="3" borderId="14" xfId="1" applyFont="1" applyFill="1" applyBorder="1" applyAlignment="1">
      <alignment horizontal="left" vertical="top" wrapText="1"/>
    </xf>
    <xf numFmtId="0" fontId="10" fillId="0" borderId="18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7" fillId="0" borderId="3" xfId="1" applyFont="1" applyBorder="1" applyAlignment="1">
      <alignment horizontal="left" wrapText="1"/>
    </xf>
    <xf numFmtId="0" fontId="2" fillId="0" borderId="0" xfId="1" applyAlignment="1"/>
    <xf numFmtId="49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center" vertical="top" wrapText="1"/>
    </xf>
    <xf numFmtId="0" fontId="7" fillId="4" borderId="1" xfId="1" applyNumberFormat="1" applyFont="1" applyFill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0" fontId="7" fillId="0" borderId="7" xfId="1" applyNumberFormat="1" applyFont="1" applyBorder="1" applyAlignment="1">
      <alignment horizontal="center" vertical="top" wrapText="1"/>
    </xf>
    <xf numFmtId="0" fontId="8" fillId="3" borderId="6" xfId="1" applyNumberFormat="1" applyFont="1" applyFill="1" applyBorder="1" applyAlignment="1">
      <alignment horizontal="center" vertical="top" wrapText="1"/>
    </xf>
    <xf numFmtId="0" fontId="8" fillId="0" borderId="7" xfId="1" applyFont="1" applyBorder="1" applyAlignment="1">
      <alignment horizontal="left" vertical="top" wrapText="1"/>
    </xf>
    <xf numFmtId="49" fontId="2" fillId="0" borderId="29" xfId="1" applyNumberFormat="1" applyBorder="1" applyAlignment="1">
      <alignment horizontal="center" vertical="top"/>
    </xf>
    <xf numFmtId="4" fontId="2" fillId="0" borderId="29" xfId="1" applyNumberFormat="1" applyBorder="1" applyAlignment="1">
      <alignment horizontal="center" vertical="top"/>
    </xf>
    <xf numFmtId="49" fontId="2" fillId="0" borderId="31" xfId="1" applyNumberFormat="1" applyBorder="1" applyAlignment="1">
      <alignment horizontal="center" vertical="top" wrapText="1"/>
    </xf>
    <xf numFmtId="3" fontId="2" fillId="0" borderId="29" xfId="1" applyNumberFormat="1" applyBorder="1" applyAlignment="1">
      <alignment horizontal="center" vertical="top"/>
    </xf>
    <xf numFmtId="1" fontId="2" fillId="0" borderId="29" xfId="1" applyNumberFormat="1" applyBorder="1" applyAlignment="1">
      <alignment horizontal="center" vertical="top"/>
    </xf>
    <xf numFmtId="49" fontId="2" fillId="0" borderId="18" xfId="1" applyNumberFormat="1" applyBorder="1" applyAlignment="1">
      <alignment horizontal="center" vertical="top"/>
    </xf>
    <xf numFmtId="3" fontId="2" fillId="0" borderId="18" xfId="1" applyNumberFormat="1" applyBorder="1" applyAlignment="1">
      <alignment horizontal="center" vertical="top"/>
    </xf>
    <xf numFmtId="49" fontId="18" fillId="0" borderId="29" xfId="1" applyNumberFormat="1" applyFont="1" applyBorder="1" applyAlignment="1">
      <alignment horizontal="center" vertical="top"/>
    </xf>
    <xf numFmtId="49" fontId="18" fillId="0" borderId="29" xfId="1" applyNumberFormat="1" applyFont="1" applyBorder="1" applyAlignment="1">
      <alignment horizontal="left" vertical="top" wrapText="1"/>
    </xf>
    <xf numFmtId="49" fontId="18" fillId="0" borderId="18" xfId="1" applyNumberFormat="1" applyFont="1" applyBorder="1" applyAlignment="1">
      <alignment horizontal="left" vertical="top" wrapText="1"/>
    </xf>
    <xf numFmtId="4" fontId="18" fillId="0" borderId="29" xfId="1" applyNumberFormat="1" applyFont="1" applyBorder="1" applyAlignment="1">
      <alignment horizontal="center" vertical="top"/>
    </xf>
    <xf numFmtId="3" fontId="18" fillId="0" borderId="29" xfId="1" applyNumberFormat="1" applyFont="1" applyBorder="1" applyAlignment="1">
      <alignment horizontal="center" vertical="top"/>
    </xf>
    <xf numFmtId="3" fontId="18" fillId="0" borderId="18" xfId="1" applyNumberFormat="1" applyFont="1" applyBorder="1" applyAlignment="1">
      <alignment horizontal="center" vertical="top"/>
    </xf>
    <xf numFmtId="49" fontId="18" fillId="0" borderId="31" xfId="1" applyNumberFormat="1" applyFont="1" applyBorder="1" applyAlignment="1">
      <alignment horizontal="center" vertical="top" wrapText="1"/>
    </xf>
    <xf numFmtId="49" fontId="2" fillId="0" borderId="18" xfId="1" applyNumberFormat="1" applyBorder="1" applyAlignment="1">
      <alignment horizontal="left" vertical="top" wrapText="1"/>
    </xf>
    <xf numFmtId="2" fontId="2" fillId="0" borderId="29" xfId="1" applyNumberFormat="1" applyBorder="1" applyAlignment="1">
      <alignment horizontal="center" vertical="top"/>
    </xf>
    <xf numFmtId="4" fontId="2" fillId="0" borderId="31" xfId="1" applyNumberFormat="1" applyBorder="1" applyAlignment="1">
      <alignment horizontal="center" vertical="top"/>
    </xf>
    <xf numFmtId="49" fontId="17" fillId="0" borderId="40" xfId="1" applyNumberFormat="1" applyFont="1" applyBorder="1" applyAlignment="1">
      <alignment horizontal="center" vertical="center" wrapText="1"/>
    </xf>
    <xf numFmtId="49" fontId="17" fillId="0" borderId="41" xfId="1" applyNumberFormat="1" applyFont="1" applyBorder="1" applyAlignment="1">
      <alignment horizontal="center" vertical="center" wrapText="1"/>
    </xf>
    <xf numFmtId="49" fontId="17" fillId="0" borderId="42" xfId="1" applyNumberFormat="1" applyFont="1" applyBorder="1" applyAlignment="1">
      <alignment horizontal="center" vertical="center" wrapText="1"/>
    </xf>
    <xf numFmtId="49" fontId="17" fillId="0" borderId="47" xfId="1" applyNumberFormat="1" applyFont="1" applyBorder="1" applyAlignment="1">
      <alignment horizontal="center" vertical="center" wrapText="1"/>
    </xf>
    <xf numFmtId="49" fontId="2" fillId="0" borderId="48" xfId="1" applyNumberFormat="1" applyBorder="1" applyAlignment="1">
      <alignment horizontal="center" vertical="top"/>
    </xf>
    <xf numFmtId="4" fontId="2" fillId="0" borderId="48" xfId="1" applyNumberFormat="1" applyBorder="1" applyAlignment="1">
      <alignment horizontal="center" vertical="top"/>
    </xf>
    <xf numFmtId="49" fontId="2" fillId="0" borderId="49" xfId="1" applyNumberFormat="1" applyBorder="1" applyAlignment="1">
      <alignment horizontal="center" vertical="top" wrapText="1"/>
    </xf>
    <xf numFmtId="3" fontId="2" fillId="0" borderId="48" xfId="1" applyNumberFormat="1" applyBorder="1" applyAlignment="1">
      <alignment horizontal="center" vertical="top"/>
    </xf>
    <xf numFmtId="1" fontId="2" fillId="0" borderId="48" xfId="1" applyNumberFormat="1" applyBorder="1" applyAlignment="1">
      <alignment horizontal="center" vertical="top"/>
    </xf>
    <xf numFmtId="3" fontId="2" fillId="0" borderId="50" xfId="1" applyNumberFormat="1" applyBorder="1" applyAlignment="1">
      <alignment horizontal="center" vertical="top" wrapText="1"/>
    </xf>
    <xf numFmtId="49" fontId="2" fillId="0" borderId="23" xfId="1" applyNumberFormat="1" applyBorder="1" applyAlignment="1">
      <alignment horizontal="center" vertical="top"/>
    </xf>
    <xf numFmtId="3" fontId="2" fillId="0" borderId="51" xfId="1" applyNumberFormat="1" applyBorder="1" applyAlignment="1">
      <alignment horizontal="center" vertical="top" wrapText="1"/>
    </xf>
    <xf numFmtId="49" fontId="2" fillId="0" borderId="36" xfId="1" applyNumberFormat="1" applyBorder="1" applyAlignment="1">
      <alignment horizontal="center" vertical="top"/>
    </xf>
    <xf numFmtId="49" fontId="2" fillId="0" borderId="36" xfId="1" applyNumberFormat="1" applyBorder="1" applyAlignment="1">
      <alignment horizontal="left" vertical="top" wrapText="1"/>
    </xf>
    <xf numFmtId="49" fontId="2" fillId="0" borderId="19" xfId="1" applyNumberFormat="1" applyBorder="1" applyAlignment="1">
      <alignment horizontal="left" vertical="top" wrapText="1"/>
    </xf>
    <xf numFmtId="1" fontId="18" fillId="0" borderId="36" xfId="1" applyNumberFormat="1" applyFont="1" applyBorder="1" applyAlignment="1">
      <alignment horizontal="center" vertical="top"/>
    </xf>
    <xf numFmtId="3" fontId="2" fillId="0" borderId="36" xfId="1" applyNumberFormat="1" applyBorder="1" applyAlignment="1">
      <alignment horizontal="center" vertical="top"/>
    </xf>
    <xf numFmtId="3" fontId="2" fillId="0" borderId="19" xfId="1" applyNumberFormat="1" applyBorder="1" applyAlignment="1">
      <alignment horizontal="center" vertical="top"/>
    </xf>
    <xf numFmtId="4" fontId="2" fillId="0" borderId="38" xfId="1" applyNumberFormat="1" applyBorder="1" applyAlignment="1">
      <alignment horizontal="center" vertical="top"/>
    </xf>
    <xf numFmtId="3" fontId="18" fillId="0" borderId="36" xfId="1" applyNumberFormat="1" applyFont="1" applyBorder="1" applyAlignment="1">
      <alignment horizontal="center" vertical="top"/>
    </xf>
    <xf numFmtId="2" fontId="18" fillId="0" borderId="36" xfId="1" applyNumberFormat="1" applyFont="1" applyBorder="1" applyAlignment="1">
      <alignment horizontal="center" vertical="top"/>
    </xf>
    <xf numFmtId="3" fontId="18" fillId="0" borderId="47" xfId="1" applyNumberFormat="1" applyFont="1" applyBorder="1" applyAlignment="1">
      <alignment horizontal="center" vertical="top"/>
    </xf>
    <xf numFmtId="3" fontId="18" fillId="0" borderId="51" xfId="1" applyNumberFormat="1" applyFont="1" applyBorder="1" applyAlignment="1">
      <alignment horizontal="center" vertical="top" wrapText="1"/>
    </xf>
    <xf numFmtId="1" fontId="18" fillId="0" borderId="29" xfId="1" applyNumberFormat="1" applyFont="1" applyBorder="1" applyAlignment="1">
      <alignment horizontal="center" vertical="top"/>
    </xf>
    <xf numFmtId="2" fontId="18" fillId="0" borderId="29" xfId="1" applyNumberFormat="1" applyFont="1" applyBorder="1" applyAlignment="1">
      <alignment horizontal="center" vertical="top"/>
    </xf>
    <xf numFmtId="49" fontId="17" fillId="0" borderId="52" xfId="1" applyNumberFormat="1" applyFont="1" applyBorder="1" applyAlignment="1">
      <alignment horizontal="center" vertical="center" wrapText="1"/>
    </xf>
    <xf numFmtId="0" fontId="7" fillId="9" borderId="3" xfId="1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16" fillId="0" borderId="2" xfId="0" applyFont="1" applyBorder="1" applyAlignment="1">
      <alignment horizontal="left"/>
    </xf>
    <xf numFmtId="0" fontId="4" fillId="0" borderId="0" xfId="1" applyFont="1" applyBorder="1" applyAlignment="1">
      <alignment horizontal="right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top" wrapText="1"/>
    </xf>
    <xf numFmtId="0" fontId="6" fillId="0" borderId="14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49" fontId="18" fillId="0" borderId="32" xfId="1" applyNumberFormat="1" applyFont="1" applyBorder="1" applyAlignment="1">
      <alignment horizontal="left" vertical="justify"/>
    </xf>
    <xf numFmtId="49" fontId="18" fillId="0" borderId="33" xfId="1" applyNumberFormat="1" applyFont="1" applyBorder="1" applyAlignment="1">
      <alignment horizontal="left" vertical="justify"/>
    </xf>
    <xf numFmtId="49" fontId="2" fillId="0" borderId="48" xfId="1" applyNumberFormat="1" applyBorder="1" applyAlignment="1">
      <alignment horizontal="left" vertical="top" wrapText="1"/>
    </xf>
    <xf numFmtId="49" fontId="2" fillId="0" borderId="33" xfId="1" applyNumberFormat="1" applyBorder="1" applyAlignment="1">
      <alignment horizontal="left" vertical="top" wrapText="1"/>
    </xf>
    <xf numFmtId="3" fontId="2" fillId="0" borderId="48" xfId="1" applyNumberFormat="1" applyBorder="1" applyAlignment="1">
      <alignment horizontal="center" vertical="top"/>
    </xf>
    <xf numFmtId="3" fontId="2" fillId="0" borderId="33" xfId="1" applyNumberFormat="1" applyBorder="1" applyAlignment="1">
      <alignment horizontal="center" vertical="top"/>
    </xf>
    <xf numFmtId="49" fontId="2" fillId="0" borderId="29" xfId="1" applyNumberFormat="1" applyBorder="1" applyAlignment="1">
      <alignment horizontal="left" vertical="top" wrapText="1"/>
    </xf>
    <xf numFmtId="49" fontId="2" fillId="0" borderId="18" xfId="1" applyNumberFormat="1" applyBorder="1" applyAlignment="1">
      <alignment horizontal="left" vertical="top" wrapText="1"/>
    </xf>
    <xf numFmtId="3" fontId="2" fillId="0" borderId="29" xfId="1" applyNumberFormat="1" applyBorder="1" applyAlignment="1">
      <alignment horizontal="center" vertical="top"/>
    </xf>
    <xf numFmtId="3" fontId="2" fillId="0" borderId="18" xfId="1" applyNumberFormat="1" applyBorder="1" applyAlignment="1">
      <alignment horizontal="center" vertical="top"/>
    </xf>
    <xf numFmtId="49" fontId="17" fillId="0" borderId="34" xfId="1" applyNumberFormat="1" applyFont="1" applyBorder="1" applyAlignment="1">
      <alignment horizontal="center" vertical="center" wrapText="1"/>
    </xf>
    <xf numFmtId="49" fontId="17" fillId="0" borderId="37" xfId="1" applyNumberFormat="1" applyFont="1" applyBorder="1" applyAlignment="1">
      <alignment horizontal="center" vertical="center" wrapText="1"/>
    </xf>
    <xf numFmtId="49" fontId="17" fillId="0" borderId="35" xfId="1" applyNumberFormat="1" applyFont="1" applyBorder="1" applyAlignment="1">
      <alignment horizontal="center" vertical="center" wrapText="1"/>
    </xf>
    <xf numFmtId="49" fontId="17" fillId="0" borderId="39" xfId="1" applyNumberFormat="1" applyFont="1" applyBorder="1" applyAlignment="1">
      <alignment horizontal="center" vertical="center" wrapText="1"/>
    </xf>
    <xf numFmtId="49" fontId="17" fillId="0" borderId="25" xfId="1" applyNumberFormat="1" applyFont="1" applyBorder="1" applyAlignment="1">
      <alignment horizontal="center" vertical="center" wrapText="1"/>
    </xf>
    <xf numFmtId="49" fontId="17" fillId="0" borderId="19" xfId="1" applyNumberFormat="1" applyFont="1" applyBorder="1" applyAlignment="1">
      <alignment horizontal="center" vertical="center" wrapText="1"/>
    </xf>
    <xf numFmtId="49" fontId="17" fillId="0" borderId="36" xfId="1" applyNumberFormat="1" applyFont="1" applyBorder="1" applyAlignment="1">
      <alignment horizontal="center" vertical="center" wrapText="1"/>
    </xf>
    <xf numFmtId="49" fontId="17" fillId="0" borderId="13" xfId="1" applyNumberFormat="1" applyFont="1" applyBorder="1" applyAlignment="1">
      <alignment horizontal="center" vertical="center" wrapText="1"/>
    </xf>
    <xf numFmtId="49" fontId="17" fillId="0" borderId="14" xfId="1" applyNumberFormat="1" applyFont="1" applyBorder="1" applyAlignment="1">
      <alignment horizontal="center" vertical="center" wrapText="1"/>
    </xf>
    <xf numFmtId="49" fontId="17" fillId="0" borderId="40" xfId="1" applyNumberFormat="1" applyFont="1" applyBorder="1" applyAlignment="1">
      <alignment horizontal="center" vertical="center" wrapText="1"/>
    </xf>
    <xf numFmtId="49" fontId="17" fillId="0" borderId="32" xfId="1" applyNumberFormat="1" applyFont="1" applyBorder="1" applyAlignment="1">
      <alignment horizontal="center" vertical="center" wrapText="1"/>
    </xf>
    <xf numFmtId="49" fontId="17" fillId="0" borderId="33" xfId="1" applyNumberFormat="1" applyFont="1" applyBorder="1" applyAlignment="1">
      <alignment horizontal="center" vertical="center" wrapText="1"/>
    </xf>
    <xf numFmtId="49" fontId="17" fillId="0" borderId="46" xfId="1" applyNumberFormat="1" applyFont="1" applyBorder="1" applyAlignment="1">
      <alignment horizontal="center" vertical="center" wrapText="1"/>
    </xf>
    <xf numFmtId="49" fontId="17" fillId="0" borderId="43" xfId="1" applyNumberFormat="1" applyFont="1" applyBorder="1" applyAlignment="1">
      <alignment horizontal="center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49" fontId="17" fillId="0" borderId="44" xfId="1" applyNumberFormat="1" applyFont="1" applyBorder="1" applyAlignment="1">
      <alignment horizontal="center" vertical="center" wrapText="1"/>
    </xf>
    <xf numFmtId="49" fontId="17" fillId="0" borderId="22" xfId="1" applyNumberFormat="1" applyFont="1" applyBorder="1" applyAlignment="1">
      <alignment horizontal="center" vertical="center" wrapText="1"/>
    </xf>
    <xf numFmtId="49" fontId="17" fillId="0" borderId="15" xfId="1" applyNumberFormat="1" applyFont="1" applyBorder="1" applyAlignment="1">
      <alignment horizontal="center" vertical="center" wrapText="1"/>
    </xf>
    <xf numFmtId="49" fontId="17" fillId="0" borderId="45" xfId="1" applyNumberFormat="1" applyFont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49" fontId="17" fillId="0" borderId="16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right" vertical="top"/>
    </xf>
    <xf numFmtId="49" fontId="2" fillId="0" borderId="18" xfId="1" applyNumberFormat="1" applyBorder="1" applyAlignment="1">
      <alignment horizontal="right" vertical="top"/>
    </xf>
    <xf numFmtId="49" fontId="18" fillId="0" borderId="23" xfId="1" applyNumberFormat="1" applyFont="1" applyBorder="1" applyAlignment="1">
      <alignment horizontal="left" vertical="top"/>
    </xf>
    <xf numFmtId="49" fontId="18" fillId="0" borderId="18" xfId="1" applyNumberFormat="1" applyFont="1" applyBorder="1" applyAlignment="1">
      <alignment horizontal="left" vertical="top"/>
    </xf>
    <xf numFmtId="49" fontId="2" fillId="0" borderId="23" xfId="1" applyNumberFormat="1" applyBorder="1" applyAlignment="1">
      <alignment horizontal="center" vertical="top"/>
    </xf>
    <xf numFmtId="49" fontId="2" fillId="0" borderId="18" xfId="1" applyNumberFormat="1" applyBorder="1" applyAlignment="1">
      <alignment horizontal="center" vertical="top"/>
    </xf>
    <xf numFmtId="49" fontId="18" fillId="0" borderId="25" xfId="1" applyNumberFormat="1" applyFont="1" applyBorder="1" applyAlignment="1">
      <alignment horizontal="left" vertical="top"/>
    </xf>
    <xf numFmtId="49" fontId="18" fillId="0" borderId="19" xfId="1" applyNumberFormat="1" applyFont="1" applyBorder="1" applyAlignment="1">
      <alignment horizontal="left" vertical="top"/>
    </xf>
    <xf numFmtId="0" fontId="19" fillId="0" borderId="15" xfId="0" applyFont="1" applyBorder="1" applyAlignment="1">
      <alignment horizontal="center" vertical="top"/>
    </xf>
    <xf numFmtId="3" fontId="2" fillId="0" borderId="30" xfId="1" applyNumberFormat="1" applyBorder="1" applyAlignment="1">
      <alignment horizontal="center" vertical="top"/>
    </xf>
  </cellXfs>
  <cellStyles count="3">
    <cellStyle name="Денежный 2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tabSelected="1" workbookViewId="0">
      <selection activeCell="B8" sqref="B8"/>
    </sheetView>
  </sheetViews>
  <sheetFormatPr defaultRowHeight="15" x14ac:dyDescent="0.25"/>
  <cols>
    <col min="1" max="1" width="8" customWidth="1"/>
    <col min="2" max="2" width="71.5703125" customWidth="1"/>
    <col min="3" max="3" width="16.28515625" customWidth="1"/>
  </cols>
  <sheetData>
    <row r="1" spans="1:3" ht="15.75" customHeight="1" x14ac:dyDescent="0.25">
      <c r="A1" s="184" t="s">
        <v>95</v>
      </c>
      <c r="B1" s="184"/>
      <c r="C1" s="184"/>
    </row>
    <row r="2" spans="1:3" ht="18.75" customHeight="1" x14ac:dyDescent="0.25">
      <c r="A2" s="184" t="s">
        <v>118</v>
      </c>
      <c r="B2" s="184"/>
      <c r="C2" s="184"/>
    </row>
    <row r="3" spans="1:3" ht="21.75" customHeight="1" x14ac:dyDescent="0.25">
      <c r="A3" s="5"/>
      <c r="B3" s="47" t="s">
        <v>179</v>
      </c>
      <c r="C3" s="5"/>
    </row>
    <row r="4" spans="1:3" ht="38.25" customHeight="1" thickBot="1" x14ac:dyDescent="0.3">
      <c r="A4" s="185" t="s">
        <v>108</v>
      </c>
      <c r="B4" s="185"/>
      <c r="C4" s="186"/>
    </row>
    <row r="5" spans="1:3" ht="19.5" customHeight="1" thickBot="1" x14ac:dyDescent="0.3">
      <c r="A5" s="20" t="s">
        <v>29</v>
      </c>
      <c r="B5" s="48" t="s">
        <v>77</v>
      </c>
      <c r="C5" s="2" t="s">
        <v>103</v>
      </c>
    </row>
    <row r="6" spans="1:3" ht="18" customHeight="1" x14ac:dyDescent="0.25">
      <c r="A6" s="113">
        <v>1</v>
      </c>
      <c r="B6" s="31" t="s">
        <v>100</v>
      </c>
      <c r="C6" s="53">
        <f>'ОБОСНОВАНИЕ '!E48</f>
        <v>12543.099999999999</v>
      </c>
    </row>
    <row r="7" spans="1:3" ht="18" customHeight="1" x14ac:dyDescent="0.25">
      <c r="A7" s="22">
        <v>2</v>
      </c>
      <c r="B7" s="126" t="s">
        <v>101</v>
      </c>
      <c r="C7" s="54">
        <f>'ОБОСНОВАНИЕ '!E56</f>
        <v>630</v>
      </c>
    </row>
    <row r="8" spans="1:3" ht="18" customHeight="1" x14ac:dyDescent="0.25">
      <c r="A8" s="22">
        <v>3</v>
      </c>
      <c r="B8" s="126" t="s">
        <v>82</v>
      </c>
      <c r="C8" s="54">
        <v>300</v>
      </c>
    </row>
    <row r="9" spans="1:3" ht="18" customHeight="1" thickBot="1" x14ac:dyDescent="0.3">
      <c r="A9" s="114">
        <v>4</v>
      </c>
      <c r="B9" s="127" t="s">
        <v>93</v>
      </c>
      <c r="C9" s="55">
        <v>60</v>
      </c>
    </row>
    <row r="10" spans="1:3" ht="20.100000000000001" customHeight="1" thickBot="1" x14ac:dyDescent="0.35">
      <c r="A10" s="120"/>
      <c r="B10" s="122" t="s">
        <v>85</v>
      </c>
      <c r="C10" s="121">
        <f>C6+C7+C8+C9</f>
        <v>13533.099999999999</v>
      </c>
    </row>
    <row r="11" spans="1:3" ht="25.5" customHeight="1" thickBot="1" x14ac:dyDescent="0.35">
      <c r="A11" s="25"/>
      <c r="B11" s="26"/>
      <c r="C11" s="56"/>
    </row>
    <row r="12" spans="1:3" ht="20.100000000000001" customHeight="1" thickBot="1" x14ac:dyDescent="0.3">
      <c r="A12" s="117"/>
      <c r="B12" s="125" t="s">
        <v>28</v>
      </c>
      <c r="C12" s="85" t="s">
        <v>103</v>
      </c>
    </row>
    <row r="13" spans="1:3" ht="20.100000000000001" customHeight="1" thickBot="1" x14ac:dyDescent="0.3">
      <c r="A13" s="29" t="s">
        <v>52</v>
      </c>
      <c r="B13" s="123" t="s">
        <v>27</v>
      </c>
      <c r="C13" s="57"/>
    </row>
    <row r="14" spans="1:3" ht="18" customHeight="1" x14ac:dyDescent="0.25">
      <c r="A14" s="113">
        <v>1</v>
      </c>
      <c r="B14" s="106" t="s">
        <v>119</v>
      </c>
      <c r="C14" s="107">
        <f>'ОБОСНОВАНИЕ '!E5</f>
        <v>2140.1999999999998</v>
      </c>
    </row>
    <row r="15" spans="1:3" ht="18" customHeight="1" x14ac:dyDescent="0.25">
      <c r="A15" s="22">
        <v>2</v>
      </c>
      <c r="B15" s="108" t="s">
        <v>96</v>
      </c>
      <c r="C15" s="109">
        <f>'ОБОСНОВАНИЕ '!E6</f>
        <v>440</v>
      </c>
    </row>
    <row r="16" spans="1:3" ht="18" customHeight="1" x14ac:dyDescent="0.25">
      <c r="A16" s="23">
        <v>3</v>
      </c>
      <c r="B16" s="108" t="s">
        <v>97</v>
      </c>
      <c r="C16" s="109">
        <f>'ОБОСНОВАНИЕ '!E11</f>
        <v>510</v>
      </c>
    </row>
    <row r="17" spans="1:4" ht="18" customHeight="1" x14ac:dyDescent="0.25">
      <c r="A17" s="23">
        <v>4</v>
      </c>
      <c r="B17" s="108" t="s">
        <v>19</v>
      </c>
      <c r="C17" s="109">
        <f>'ОБОСНОВАНИЕ '!E38</f>
        <v>2592.6999999999998</v>
      </c>
    </row>
    <row r="18" spans="1:4" ht="18" customHeight="1" x14ac:dyDescent="0.25">
      <c r="A18" s="23">
        <v>5</v>
      </c>
      <c r="B18" s="108" t="s">
        <v>9</v>
      </c>
      <c r="C18" s="109">
        <f>'ОБОСНОВАНИЕ '!E21</f>
        <v>1220</v>
      </c>
    </row>
    <row r="19" spans="1:4" ht="18" customHeight="1" x14ac:dyDescent="0.25">
      <c r="A19" s="115" t="s">
        <v>81</v>
      </c>
      <c r="B19" s="108" t="s">
        <v>98</v>
      </c>
      <c r="C19" s="109">
        <f>'ОБОСНОВАНИЕ '!E17</f>
        <v>1200</v>
      </c>
    </row>
    <row r="20" spans="1:4" ht="18" customHeight="1" x14ac:dyDescent="0.25">
      <c r="A20" s="23">
        <v>7</v>
      </c>
      <c r="B20" s="108" t="s">
        <v>65</v>
      </c>
      <c r="C20" s="109">
        <f>'ОБОСНОВАНИЕ '!E29</f>
        <v>4300.2</v>
      </c>
    </row>
    <row r="21" spans="1:4" ht="18" customHeight="1" x14ac:dyDescent="0.25">
      <c r="A21" s="23">
        <v>8</v>
      </c>
      <c r="B21" s="108" t="s">
        <v>16</v>
      </c>
      <c r="C21" s="109">
        <f>'ОБОСНОВАНИЕ '!E34</f>
        <v>140</v>
      </c>
    </row>
    <row r="22" spans="1:4" ht="18" customHeight="1" thickBot="1" x14ac:dyDescent="0.3">
      <c r="A22" s="24">
        <v>9</v>
      </c>
      <c r="B22" s="110" t="s">
        <v>99</v>
      </c>
      <c r="C22" s="111">
        <v>360</v>
      </c>
    </row>
    <row r="23" spans="1:4" ht="18" customHeight="1" thickBot="1" x14ac:dyDescent="0.3">
      <c r="A23" s="27"/>
      <c r="B23" s="28" t="s">
        <v>79</v>
      </c>
      <c r="C23" s="58">
        <f>SUM(C14:C22)</f>
        <v>12903.099999999999</v>
      </c>
    </row>
    <row r="24" spans="1:4" ht="20.100000000000001" customHeight="1" thickBot="1" x14ac:dyDescent="0.3">
      <c r="A24" s="29" t="s">
        <v>120</v>
      </c>
      <c r="B24" s="116" t="s">
        <v>26</v>
      </c>
      <c r="C24" s="59"/>
    </row>
    <row r="25" spans="1:4" ht="18" customHeight="1" x14ac:dyDescent="0.25">
      <c r="A25" s="30">
        <v>1</v>
      </c>
      <c r="B25" s="31" t="s">
        <v>94</v>
      </c>
      <c r="C25" s="60">
        <f>'ОБОСНОВАНИЕ '!D52+'ОБОСНОВАНИЕ '!D54</f>
        <v>330</v>
      </c>
    </row>
    <row r="26" spans="1:4" ht="18" customHeight="1" x14ac:dyDescent="0.25">
      <c r="A26" s="32">
        <v>2</v>
      </c>
      <c r="B26" s="21" t="s">
        <v>91</v>
      </c>
      <c r="C26" s="61">
        <f>'ОБОСНОВАНИЕ '!D53</f>
        <v>200</v>
      </c>
    </row>
    <row r="27" spans="1:4" ht="18" customHeight="1" thickBot="1" x14ac:dyDescent="0.3">
      <c r="A27" s="49">
        <v>3</v>
      </c>
      <c r="B27" s="50" t="s">
        <v>25</v>
      </c>
      <c r="C27" s="62">
        <f>'ОБОСНОВАНИЕ '!D55</f>
        <v>100</v>
      </c>
    </row>
    <row r="28" spans="1:4" ht="20.100000000000001" customHeight="1" thickBot="1" x14ac:dyDescent="0.3">
      <c r="A28" s="51"/>
      <c r="B28" s="52" t="s">
        <v>78</v>
      </c>
      <c r="C28" s="58">
        <f>C25+C26+C27</f>
        <v>630</v>
      </c>
    </row>
    <row r="29" spans="1:4" ht="20.100000000000001" customHeight="1" thickBot="1" x14ac:dyDescent="0.3">
      <c r="A29" s="118"/>
      <c r="B29" s="124" t="s">
        <v>80</v>
      </c>
      <c r="C29" s="119">
        <f>C23+C28</f>
        <v>13533.099999999999</v>
      </c>
    </row>
    <row r="30" spans="1:4" ht="15.75" x14ac:dyDescent="0.25">
      <c r="A30" s="183" t="s">
        <v>69</v>
      </c>
      <c r="B30" s="183"/>
    </row>
    <row r="31" spans="1:4" ht="15.75" x14ac:dyDescent="0.25">
      <c r="A31" s="182" t="s">
        <v>73</v>
      </c>
      <c r="B31" s="182"/>
      <c r="C31" s="182"/>
      <c r="D31" s="112"/>
    </row>
    <row r="32" spans="1:4" ht="15.75" x14ac:dyDescent="0.25">
      <c r="A32" s="182" t="s">
        <v>70</v>
      </c>
      <c r="B32" s="182"/>
      <c r="C32" s="182"/>
      <c r="D32" s="182"/>
    </row>
    <row r="33" spans="1:4" ht="15.75" x14ac:dyDescent="0.25">
      <c r="A33" s="182" t="s">
        <v>117</v>
      </c>
      <c r="B33" s="182"/>
      <c r="C33" s="182"/>
      <c r="D33" s="182"/>
    </row>
    <row r="34" spans="1:4" ht="15.75" x14ac:dyDescent="0.25">
      <c r="A34" s="182" t="s">
        <v>71</v>
      </c>
      <c r="B34" s="182"/>
      <c r="C34" s="182"/>
      <c r="D34" s="182"/>
    </row>
    <row r="35" spans="1:4" ht="15.75" x14ac:dyDescent="0.25">
      <c r="A35" s="182" t="s">
        <v>72</v>
      </c>
      <c r="B35" s="182"/>
      <c r="C35" s="182"/>
      <c r="D35" s="182"/>
    </row>
    <row r="36" spans="1:4" x14ac:dyDescent="0.25">
      <c r="B36" s="4"/>
    </row>
    <row r="37" spans="1:4" x14ac:dyDescent="0.25">
      <c r="A37" s="105" t="s">
        <v>83</v>
      </c>
      <c r="B37" s="105"/>
      <c r="C37" s="3" t="s">
        <v>84</v>
      </c>
    </row>
  </sheetData>
  <mergeCells count="9">
    <mergeCell ref="A33:D33"/>
    <mergeCell ref="A34:D34"/>
    <mergeCell ref="A35:D35"/>
    <mergeCell ref="A30:B30"/>
    <mergeCell ref="A1:C1"/>
    <mergeCell ref="A2:C2"/>
    <mergeCell ref="A4:C4"/>
    <mergeCell ref="A31:C31"/>
    <mergeCell ref="A32:D32"/>
  </mergeCells>
  <pageMargins left="0.7" right="0.7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1"/>
  <sheetViews>
    <sheetView topLeftCell="A49" zoomScaleNormal="100" workbookViewId="0">
      <selection activeCell="B64" sqref="B64"/>
    </sheetView>
  </sheetViews>
  <sheetFormatPr defaultRowHeight="12.75" x14ac:dyDescent="0.2"/>
  <cols>
    <col min="1" max="1" width="9.28515625" style="1" customWidth="1"/>
    <col min="2" max="2" width="85.28515625" style="1" customWidth="1"/>
    <col min="3" max="3" width="13.140625" style="1" customWidth="1"/>
    <col min="4" max="4" width="13.85546875" style="1" customWidth="1"/>
    <col min="5" max="5" width="12.7109375" style="1" customWidth="1"/>
    <col min="6" max="244" width="9.140625" style="1"/>
    <col min="245" max="245" width="9.28515625" style="1" customWidth="1"/>
    <col min="246" max="246" width="80.28515625" style="1" customWidth="1"/>
    <col min="247" max="247" width="14.28515625" style="1" customWidth="1"/>
    <col min="248" max="248" width="13.7109375" style="1" customWidth="1"/>
    <col min="249" max="249" width="37.140625" style="1" customWidth="1"/>
    <col min="250" max="500" width="9.140625" style="1"/>
    <col min="501" max="501" width="9.28515625" style="1" customWidth="1"/>
    <col min="502" max="502" width="80.28515625" style="1" customWidth="1"/>
    <col min="503" max="503" width="14.28515625" style="1" customWidth="1"/>
    <col min="504" max="504" width="13.7109375" style="1" customWidth="1"/>
    <col min="505" max="505" width="37.140625" style="1" customWidth="1"/>
    <col min="506" max="756" width="9.140625" style="1"/>
    <col min="757" max="757" width="9.28515625" style="1" customWidth="1"/>
    <col min="758" max="758" width="80.28515625" style="1" customWidth="1"/>
    <col min="759" max="759" width="14.28515625" style="1" customWidth="1"/>
    <col min="760" max="760" width="13.7109375" style="1" customWidth="1"/>
    <col min="761" max="761" width="37.140625" style="1" customWidth="1"/>
    <col min="762" max="1012" width="9.140625" style="1"/>
    <col min="1013" max="1013" width="9.28515625" style="1" customWidth="1"/>
    <col min="1014" max="1014" width="80.28515625" style="1" customWidth="1"/>
    <col min="1015" max="1015" width="14.28515625" style="1" customWidth="1"/>
    <col min="1016" max="1016" width="13.7109375" style="1" customWidth="1"/>
    <col min="1017" max="1017" width="37.140625" style="1" customWidth="1"/>
    <col min="1018" max="1268" width="9.140625" style="1"/>
    <col min="1269" max="1269" width="9.28515625" style="1" customWidth="1"/>
    <col min="1270" max="1270" width="80.28515625" style="1" customWidth="1"/>
    <col min="1271" max="1271" width="14.28515625" style="1" customWidth="1"/>
    <col min="1272" max="1272" width="13.7109375" style="1" customWidth="1"/>
    <col min="1273" max="1273" width="37.140625" style="1" customWidth="1"/>
    <col min="1274" max="1524" width="9.140625" style="1"/>
    <col min="1525" max="1525" width="9.28515625" style="1" customWidth="1"/>
    <col min="1526" max="1526" width="80.28515625" style="1" customWidth="1"/>
    <col min="1527" max="1527" width="14.28515625" style="1" customWidth="1"/>
    <col min="1528" max="1528" width="13.7109375" style="1" customWidth="1"/>
    <col min="1529" max="1529" width="37.140625" style="1" customWidth="1"/>
    <col min="1530" max="1780" width="9.140625" style="1"/>
    <col min="1781" max="1781" width="9.28515625" style="1" customWidth="1"/>
    <col min="1782" max="1782" width="80.28515625" style="1" customWidth="1"/>
    <col min="1783" max="1783" width="14.28515625" style="1" customWidth="1"/>
    <col min="1784" max="1784" width="13.7109375" style="1" customWidth="1"/>
    <col min="1785" max="1785" width="37.140625" style="1" customWidth="1"/>
    <col min="1786" max="2036" width="9.140625" style="1"/>
    <col min="2037" max="2037" width="9.28515625" style="1" customWidth="1"/>
    <col min="2038" max="2038" width="80.28515625" style="1" customWidth="1"/>
    <col min="2039" max="2039" width="14.28515625" style="1" customWidth="1"/>
    <col min="2040" max="2040" width="13.7109375" style="1" customWidth="1"/>
    <col min="2041" max="2041" width="37.140625" style="1" customWidth="1"/>
    <col min="2042" max="2292" width="9.140625" style="1"/>
    <col min="2293" max="2293" width="9.28515625" style="1" customWidth="1"/>
    <col min="2294" max="2294" width="80.28515625" style="1" customWidth="1"/>
    <col min="2295" max="2295" width="14.28515625" style="1" customWidth="1"/>
    <col min="2296" max="2296" width="13.7109375" style="1" customWidth="1"/>
    <col min="2297" max="2297" width="37.140625" style="1" customWidth="1"/>
    <col min="2298" max="2548" width="9.140625" style="1"/>
    <col min="2549" max="2549" width="9.28515625" style="1" customWidth="1"/>
    <col min="2550" max="2550" width="80.28515625" style="1" customWidth="1"/>
    <col min="2551" max="2551" width="14.28515625" style="1" customWidth="1"/>
    <col min="2552" max="2552" width="13.7109375" style="1" customWidth="1"/>
    <col min="2553" max="2553" width="37.140625" style="1" customWidth="1"/>
    <col min="2554" max="2804" width="9.140625" style="1"/>
    <col min="2805" max="2805" width="9.28515625" style="1" customWidth="1"/>
    <col min="2806" max="2806" width="80.28515625" style="1" customWidth="1"/>
    <col min="2807" max="2807" width="14.28515625" style="1" customWidth="1"/>
    <col min="2808" max="2808" width="13.7109375" style="1" customWidth="1"/>
    <col min="2809" max="2809" width="37.140625" style="1" customWidth="1"/>
    <col min="2810" max="3060" width="9.140625" style="1"/>
    <col min="3061" max="3061" width="9.28515625" style="1" customWidth="1"/>
    <col min="3062" max="3062" width="80.28515625" style="1" customWidth="1"/>
    <col min="3063" max="3063" width="14.28515625" style="1" customWidth="1"/>
    <col min="3064" max="3064" width="13.7109375" style="1" customWidth="1"/>
    <col min="3065" max="3065" width="37.140625" style="1" customWidth="1"/>
    <col min="3066" max="3316" width="9.140625" style="1"/>
    <col min="3317" max="3317" width="9.28515625" style="1" customWidth="1"/>
    <col min="3318" max="3318" width="80.28515625" style="1" customWidth="1"/>
    <col min="3319" max="3319" width="14.28515625" style="1" customWidth="1"/>
    <col min="3320" max="3320" width="13.7109375" style="1" customWidth="1"/>
    <col min="3321" max="3321" width="37.140625" style="1" customWidth="1"/>
    <col min="3322" max="3572" width="9.140625" style="1"/>
    <col min="3573" max="3573" width="9.28515625" style="1" customWidth="1"/>
    <col min="3574" max="3574" width="80.28515625" style="1" customWidth="1"/>
    <col min="3575" max="3575" width="14.28515625" style="1" customWidth="1"/>
    <col min="3576" max="3576" width="13.7109375" style="1" customWidth="1"/>
    <col min="3577" max="3577" width="37.140625" style="1" customWidth="1"/>
    <col min="3578" max="3828" width="9.140625" style="1"/>
    <col min="3829" max="3829" width="9.28515625" style="1" customWidth="1"/>
    <col min="3830" max="3830" width="80.28515625" style="1" customWidth="1"/>
    <col min="3831" max="3831" width="14.28515625" style="1" customWidth="1"/>
    <col min="3832" max="3832" width="13.7109375" style="1" customWidth="1"/>
    <col min="3833" max="3833" width="37.140625" style="1" customWidth="1"/>
    <col min="3834" max="4084" width="9.140625" style="1"/>
    <col min="4085" max="4085" width="9.28515625" style="1" customWidth="1"/>
    <col min="4086" max="4086" width="80.28515625" style="1" customWidth="1"/>
    <col min="4087" max="4087" width="14.28515625" style="1" customWidth="1"/>
    <col min="4088" max="4088" width="13.7109375" style="1" customWidth="1"/>
    <col min="4089" max="4089" width="37.140625" style="1" customWidth="1"/>
    <col min="4090" max="4340" width="9.140625" style="1"/>
    <col min="4341" max="4341" width="9.28515625" style="1" customWidth="1"/>
    <col min="4342" max="4342" width="80.28515625" style="1" customWidth="1"/>
    <col min="4343" max="4343" width="14.28515625" style="1" customWidth="1"/>
    <col min="4344" max="4344" width="13.7109375" style="1" customWidth="1"/>
    <col min="4345" max="4345" width="37.140625" style="1" customWidth="1"/>
    <col min="4346" max="4596" width="9.140625" style="1"/>
    <col min="4597" max="4597" width="9.28515625" style="1" customWidth="1"/>
    <col min="4598" max="4598" width="80.28515625" style="1" customWidth="1"/>
    <col min="4599" max="4599" width="14.28515625" style="1" customWidth="1"/>
    <col min="4600" max="4600" width="13.7109375" style="1" customWidth="1"/>
    <col min="4601" max="4601" width="37.140625" style="1" customWidth="1"/>
    <col min="4602" max="4852" width="9.140625" style="1"/>
    <col min="4853" max="4853" width="9.28515625" style="1" customWidth="1"/>
    <col min="4854" max="4854" width="80.28515625" style="1" customWidth="1"/>
    <col min="4855" max="4855" width="14.28515625" style="1" customWidth="1"/>
    <col min="4856" max="4856" width="13.7109375" style="1" customWidth="1"/>
    <col min="4857" max="4857" width="37.140625" style="1" customWidth="1"/>
    <col min="4858" max="5108" width="9.140625" style="1"/>
    <col min="5109" max="5109" width="9.28515625" style="1" customWidth="1"/>
    <col min="5110" max="5110" width="80.28515625" style="1" customWidth="1"/>
    <col min="5111" max="5111" width="14.28515625" style="1" customWidth="1"/>
    <col min="5112" max="5112" width="13.7109375" style="1" customWidth="1"/>
    <col min="5113" max="5113" width="37.140625" style="1" customWidth="1"/>
    <col min="5114" max="5364" width="9.140625" style="1"/>
    <col min="5365" max="5365" width="9.28515625" style="1" customWidth="1"/>
    <col min="5366" max="5366" width="80.28515625" style="1" customWidth="1"/>
    <col min="5367" max="5367" width="14.28515625" style="1" customWidth="1"/>
    <col min="5368" max="5368" width="13.7109375" style="1" customWidth="1"/>
    <col min="5369" max="5369" width="37.140625" style="1" customWidth="1"/>
    <col min="5370" max="5620" width="9.140625" style="1"/>
    <col min="5621" max="5621" width="9.28515625" style="1" customWidth="1"/>
    <col min="5622" max="5622" width="80.28515625" style="1" customWidth="1"/>
    <col min="5623" max="5623" width="14.28515625" style="1" customWidth="1"/>
    <col min="5624" max="5624" width="13.7109375" style="1" customWidth="1"/>
    <col min="5625" max="5625" width="37.140625" style="1" customWidth="1"/>
    <col min="5626" max="5876" width="9.140625" style="1"/>
    <col min="5877" max="5877" width="9.28515625" style="1" customWidth="1"/>
    <col min="5878" max="5878" width="80.28515625" style="1" customWidth="1"/>
    <col min="5879" max="5879" width="14.28515625" style="1" customWidth="1"/>
    <col min="5880" max="5880" width="13.7109375" style="1" customWidth="1"/>
    <col min="5881" max="5881" width="37.140625" style="1" customWidth="1"/>
    <col min="5882" max="6132" width="9.140625" style="1"/>
    <col min="6133" max="6133" width="9.28515625" style="1" customWidth="1"/>
    <col min="6134" max="6134" width="80.28515625" style="1" customWidth="1"/>
    <col min="6135" max="6135" width="14.28515625" style="1" customWidth="1"/>
    <col min="6136" max="6136" width="13.7109375" style="1" customWidth="1"/>
    <col min="6137" max="6137" width="37.140625" style="1" customWidth="1"/>
    <col min="6138" max="6388" width="9.140625" style="1"/>
    <col min="6389" max="6389" width="9.28515625" style="1" customWidth="1"/>
    <col min="6390" max="6390" width="80.28515625" style="1" customWidth="1"/>
    <col min="6391" max="6391" width="14.28515625" style="1" customWidth="1"/>
    <col min="6392" max="6392" width="13.7109375" style="1" customWidth="1"/>
    <col min="6393" max="6393" width="37.140625" style="1" customWidth="1"/>
    <col min="6394" max="6644" width="9.140625" style="1"/>
    <col min="6645" max="6645" width="9.28515625" style="1" customWidth="1"/>
    <col min="6646" max="6646" width="80.28515625" style="1" customWidth="1"/>
    <col min="6647" max="6647" width="14.28515625" style="1" customWidth="1"/>
    <col min="6648" max="6648" width="13.7109375" style="1" customWidth="1"/>
    <col min="6649" max="6649" width="37.140625" style="1" customWidth="1"/>
    <col min="6650" max="6900" width="9.140625" style="1"/>
    <col min="6901" max="6901" width="9.28515625" style="1" customWidth="1"/>
    <col min="6902" max="6902" width="80.28515625" style="1" customWidth="1"/>
    <col min="6903" max="6903" width="14.28515625" style="1" customWidth="1"/>
    <col min="6904" max="6904" width="13.7109375" style="1" customWidth="1"/>
    <col min="6905" max="6905" width="37.140625" style="1" customWidth="1"/>
    <col min="6906" max="7156" width="9.140625" style="1"/>
    <col min="7157" max="7157" width="9.28515625" style="1" customWidth="1"/>
    <col min="7158" max="7158" width="80.28515625" style="1" customWidth="1"/>
    <col min="7159" max="7159" width="14.28515625" style="1" customWidth="1"/>
    <col min="7160" max="7160" width="13.7109375" style="1" customWidth="1"/>
    <col min="7161" max="7161" width="37.140625" style="1" customWidth="1"/>
    <col min="7162" max="7412" width="9.140625" style="1"/>
    <col min="7413" max="7413" width="9.28515625" style="1" customWidth="1"/>
    <col min="7414" max="7414" width="80.28515625" style="1" customWidth="1"/>
    <col min="7415" max="7415" width="14.28515625" style="1" customWidth="1"/>
    <col min="7416" max="7416" width="13.7109375" style="1" customWidth="1"/>
    <col min="7417" max="7417" width="37.140625" style="1" customWidth="1"/>
    <col min="7418" max="7668" width="9.140625" style="1"/>
    <col min="7669" max="7669" width="9.28515625" style="1" customWidth="1"/>
    <col min="7670" max="7670" width="80.28515625" style="1" customWidth="1"/>
    <col min="7671" max="7671" width="14.28515625" style="1" customWidth="1"/>
    <col min="7672" max="7672" width="13.7109375" style="1" customWidth="1"/>
    <col min="7673" max="7673" width="37.140625" style="1" customWidth="1"/>
    <col min="7674" max="7924" width="9.140625" style="1"/>
    <col min="7925" max="7925" width="9.28515625" style="1" customWidth="1"/>
    <col min="7926" max="7926" width="80.28515625" style="1" customWidth="1"/>
    <col min="7927" max="7927" width="14.28515625" style="1" customWidth="1"/>
    <col min="7928" max="7928" width="13.7109375" style="1" customWidth="1"/>
    <col min="7929" max="7929" width="37.140625" style="1" customWidth="1"/>
    <col min="7930" max="8180" width="9.140625" style="1"/>
    <col min="8181" max="8181" width="9.28515625" style="1" customWidth="1"/>
    <col min="8182" max="8182" width="80.28515625" style="1" customWidth="1"/>
    <col min="8183" max="8183" width="14.28515625" style="1" customWidth="1"/>
    <col min="8184" max="8184" width="13.7109375" style="1" customWidth="1"/>
    <col min="8185" max="8185" width="37.140625" style="1" customWidth="1"/>
    <col min="8186" max="8436" width="9.140625" style="1"/>
    <col min="8437" max="8437" width="9.28515625" style="1" customWidth="1"/>
    <col min="8438" max="8438" width="80.28515625" style="1" customWidth="1"/>
    <col min="8439" max="8439" width="14.28515625" style="1" customWidth="1"/>
    <col min="8440" max="8440" width="13.7109375" style="1" customWidth="1"/>
    <col min="8441" max="8441" width="37.140625" style="1" customWidth="1"/>
    <col min="8442" max="8692" width="9.140625" style="1"/>
    <col min="8693" max="8693" width="9.28515625" style="1" customWidth="1"/>
    <col min="8694" max="8694" width="80.28515625" style="1" customWidth="1"/>
    <col min="8695" max="8695" width="14.28515625" style="1" customWidth="1"/>
    <col min="8696" max="8696" width="13.7109375" style="1" customWidth="1"/>
    <col min="8697" max="8697" width="37.140625" style="1" customWidth="1"/>
    <col min="8698" max="8948" width="9.140625" style="1"/>
    <col min="8949" max="8949" width="9.28515625" style="1" customWidth="1"/>
    <col min="8950" max="8950" width="80.28515625" style="1" customWidth="1"/>
    <col min="8951" max="8951" width="14.28515625" style="1" customWidth="1"/>
    <col min="8952" max="8952" width="13.7109375" style="1" customWidth="1"/>
    <col min="8953" max="8953" width="37.140625" style="1" customWidth="1"/>
    <col min="8954" max="9204" width="9.140625" style="1"/>
    <col min="9205" max="9205" width="9.28515625" style="1" customWidth="1"/>
    <col min="9206" max="9206" width="80.28515625" style="1" customWidth="1"/>
    <col min="9207" max="9207" width="14.28515625" style="1" customWidth="1"/>
    <col min="9208" max="9208" width="13.7109375" style="1" customWidth="1"/>
    <col min="9209" max="9209" width="37.140625" style="1" customWidth="1"/>
    <col min="9210" max="9460" width="9.140625" style="1"/>
    <col min="9461" max="9461" width="9.28515625" style="1" customWidth="1"/>
    <col min="9462" max="9462" width="80.28515625" style="1" customWidth="1"/>
    <col min="9463" max="9463" width="14.28515625" style="1" customWidth="1"/>
    <col min="9464" max="9464" width="13.7109375" style="1" customWidth="1"/>
    <col min="9465" max="9465" width="37.140625" style="1" customWidth="1"/>
    <col min="9466" max="9716" width="9.140625" style="1"/>
    <col min="9717" max="9717" width="9.28515625" style="1" customWidth="1"/>
    <col min="9718" max="9718" width="80.28515625" style="1" customWidth="1"/>
    <col min="9719" max="9719" width="14.28515625" style="1" customWidth="1"/>
    <col min="9720" max="9720" width="13.7109375" style="1" customWidth="1"/>
    <col min="9721" max="9721" width="37.140625" style="1" customWidth="1"/>
    <col min="9722" max="9972" width="9.140625" style="1"/>
    <col min="9973" max="9973" width="9.28515625" style="1" customWidth="1"/>
    <col min="9974" max="9974" width="80.28515625" style="1" customWidth="1"/>
    <col min="9975" max="9975" width="14.28515625" style="1" customWidth="1"/>
    <col min="9976" max="9976" width="13.7109375" style="1" customWidth="1"/>
    <col min="9977" max="9977" width="37.140625" style="1" customWidth="1"/>
    <col min="9978" max="10228" width="9.140625" style="1"/>
    <col min="10229" max="10229" width="9.28515625" style="1" customWidth="1"/>
    <col min="10230" max="10230" width="80.28515625" style="1" customWidth="1"/>
    <col min="10231" max="10231" width="14.28515625" style="1" customWidth="1"/>
    <col min="10232" max="10232" width="13.7109375" style="1" customWidth="1"/>
    <col min="10233" max="10233" width="37.140625" style="1" customWidth="1"/>
    <col min="10234" max="10484" width="9.140625" style="1"/>
    <col min="10485" max="10485" width="9.28515625" style="1" customWidth="1"/>
    <col min="10486" max="10486" width="80.28515625" style="1" customWidth="1"/>
    <col min="10487" max="10487" width="14.28515625" style="1" customWidth="1"/>
    <col min="10488" max="10488" width="13.7109375" style="1" customWidth="1"/>
    <col min="10489" max="10489" width="37.140625" style="1" customWidth="1"/>
    <col min="10490" max="10740" width="9.140625" style="1"/>
    <col min="10741" max="10741" width="9.28515625" style="1" customWidth="1"/>
    <col min="10742" max="10742" width="80.28515625" style="1" customWidth="1"/>
    <col min="10743" max="10743" width="14.28515625" style="1" customWidth="1"/>
    <col min="10744" max="10744" width="13.7109375" style="1" customWidth="1"/>
    <col min="10745" max="10745" width="37.140625" style="1" customWidth="1"/>
    <col min="10746" max="10996" width="9.140625" style="1"/>
    <col min="10997" max="10997" width="9.28515625" style="1" customWidth="1"/>
    <col min="10998" max="10998" width="80.28515625" style="1" customWidth="1"/>
    <col min="10999" max="10999" width="14.28515625" style="1" customWidth="1"/>
    <col min="11000" max="11000" width="13.7109375" style="1" customWidth="1"/>
    <col min="11001" max="11001" width="37.140625" style="1" customWidth="1"/>
    <col min="11002" max="11252" width="9.140625" style="1"/>
    <col min="11253" max="11253" width="9.28515625" style="1" customWidth="1"/>
    <col min="11254" max="11254" width="80.28515625" style="1" customWidth="1"/>
    <col min="11255" max="11255" width="14.28515625" style="1" customWidth="1"/>
    <col min="11256" max="11256" width="13.7109375" style="1" customWidth="1"/>
    <col min="11257" max="11257" width="37.140625" style="1" customWidth="1"/>
    <col min="11258" max="11508" width="9.140625" style="1"/>
    <col min="11509" max="11509" width="9.28515625" style="1" customWidth="1"/>
    <col min="11510" max="11510" width="80.28515625" style="1" customWidth="1"/>
    <col min="11511" max="11511" width="14.28515625" style="1" customWidth="1"/>
    <col min="11512" max="11512" width="13.7109375" style="1" customWidth="1"/>
    <col min="11513" max="11513" width="37.140625" style="1" customWidth="1"/>
    <col min="11514" max="11764" width="9.140625" style="1"/>
    <col min="11765" max="11765" width="9.28515625" style="1" customWidth="1"/>
    <col min="11766" max="11766" width="80.28515625" style="1" customWidth="1"/>
    <col min="11767" max="11767" width="14.28515625" style="1" customWidth="1"/>
    <col min="11768" max="11768" width="13.7109375" style="1" customWidth="1"/>
    <col min="11769" max="11769" width="37.140625" style="1" customWidth="1"/>
    <col min="11770" max="12020" width="9.140625" style="1"/>
    <col min="12021" max="12021" width="9.28515625" style="1" customWidth="1"/>
    <col min="12022" max="12022" width="80.28515625" style="1" customWidth="1"/>
    <col min="12023" max="12023" width="14.28515625" style="1" customWidth="1"/>
    <col min="12024" max="12024" width="13.7109375" style="1" customWidth="1"/>
    <col min="12025" max="12025" width="37.140625" style="1" customWidth="1"/>
    <col min="12026" max="12276" width="9.140625" style="1"/>
    <col min="12277" max="12277" width="9.28515625" style="1" customWidth="1"/>
    <col min="12278" max="12278" width="80.28515625" style="1" customWidth="1"/>
    <col min="12279" max="12279" width="14.28515625" style="1" customWidth="1"/>
    <col min="12280" max="12280" width="13.7109375" style="1" customWidth="1"/>
    <col min="12281" max="12281" width="37.140625" style="1" customWidth="1"/>
    <col min="12282" max="12532" width="9.140625" style="1"/>
    <col min="12533" max="12533" width="9.28515625" style="1" customWidth="1"/>
    <col min="12534" max="12534" width="80.28515625" style="1" customWidth="1"/>
    <col min="12535" max="12535" width="14.28515625" style="1" customWidth="1"/>
    <col min="12536" max="12536" width="13.7109375" style="1" customWidth="1"/>
    <col min="12537" max="12537" width="37.140625" style="1" customWidth="1"/>
    <col min="12538" max="12788" width="9.140625" style="1"/>
    <col min="12789" max="12789" width="9.28515625" style="1" customWidth="1"/>
    <col min="12790" max="12790" width="80.28515625" style="1" customWidth="1"/>
    <col min="12791" max="12791" width="14.28515625" style="1" customWidth="1"/>
    <col min="12792" max="12792" width="13.7109375" style="1" customWidth="1"/>
    <col min="12793" max="12793" width="37.140625" style="1" customWidth="1"/>
    <col min="12794" max="13044" width="9.140625" style="1"/>
    <col min="13045" max="13045" width="9.28515625" style="1" customWidth="1"/>
    <col min="13046" max="13046" width="80.28515625" style="1" customWidth="1"/>
    <col min="13047" max="13047" width="14.28515625" style="1" customWidth="1"/>
    <col min="13048" max="13048" width="13.7109375" style="1" customWidth="1"/>
    <col min="13049" max="13049" width="37.140625" style="1" customWidth="1"/>
    <col min="13050" max="13300" width="9.140625" style="1"/>
    <col min="13301" max="13301" width="9.28515625" style="1" customWidth="1"/>
    <col min="13302" max="13302" width="80.28515625" style="1" customWidth="1"/>
    <col min="13303" max="13303" width="14.28515625" style="1" customWidth="1"/>
    <col min="13304" max="13304" width="13.7109375" style="1" customWidth="1"/>
    <col min="13305" max="13305" width="37.140625" style="1" customWidth="1"/>
    <col min="13306" max="13556" width="9.140625" style="1"/>
    <col min="13557" max="13557" width="9.28515625" style="1" customWidth="1"/>
    <col min="13558" max="13558" width="80.28515625" style="1" customWidth="1"/>
    <col min="13559" max="13559" width="14.28515625" style="1" customWidth="1"/>
    <col min="13560" max="13560" width="13.7109375" style="1" customWidth="1"/>
    <col min="13561" max="13561" width="37.140625" style="1" customWidth="1"/>
    <col min="13562" max="13812" width="9.140625" style="1"/>
    <col min="13813" max="13813" width="9.28515625" style="1" customWidth="1"/>
    <col min="13814" max="13814" width="80.28515625" style="1" customWidth="1"/>
    <col min="13815" max="13815" width="14.28515625" style="1" customWidth="1"/>
    <col min="13816" max="13816" width="13.7109375" style="1" customWidth="1"/>
    <col min="13817" max="13817" width="37.140625" style="1" customWidth="1"/>
    <col min="13818" max="14068" width="9.140625" style="1"/>
    <col min="14069" max="14069" width="9.28515625" style="1" customWidth="1"/>
    <col min="14070" max="14070" width="80.28515625" style="1" customWidth="1"/>
    <col min="14071" max="14071" width="14.28515625" style="1" customWidth="1"/>
    <col min="14072" max="14072" width="13.7109375" style="1" customWidth="1"/>
    <col min="14073" max="14073" width="37.140625" style="1" customWidth="1"/>
    <col min="14074" max="14324" width="9.140625" style="1"/>
    <col min="14325" max="14325" width="9.28515625" style="1" customWidth="1"/>
    <col min="14326" max="14326" width="80.28515625" style="1" customWidth="1"/>
    <col min="14327" max="14327" width="14.28515625" style="1" customWidth="1"/>
    <col min="14328" max="14328" width="13.7109375" style="1" customWidth="1"/>
    <col min="14329" max="14329" width="37.140625" style="1" customWidth="1"/>
    <col min="14330" max="14580" width="9.140625" style="1"/>
    <col min="14581" max="14581" width="9.28515625" style="1" customWidth="1"/>
    <col min="14582" max="14582" width="80.28515625" style="1" customWidth="1"/>
    <col min="14583" max="14583" width="14.28515625" style="1" customWidth="1"/>
    <col min="14584" max="14584" width="13.7109375" style="1" customWidth="1"/>
    <col min="14585" max="14585" width="37.140625" style="1" customWidth="1"/>
    <col min="14586" max="14836" width="9.140625" style="1"/>
    <col min="14837" max="14837" width="9.28515625" style="1" customWidth="1"/>
    <col min="14838" max="14838" width="80.28515625" style="1" customWidth="1"/>
    <col min="14839" max="14839" width="14.28515625" style="1" customWidth="1"/>
    <col min="14840" max="14840" width="13.7109375" style="1" customWidth="1"/>
    <col min="14841" max="14841" width="37.140625" style="1" customWidth="1"/>
    <col min="14842" max="15092" width="9.140625" style="1"/>
    <col min="15093" max="15093" width="9.28515625" style="1" customWidth="1"/>
    <col min="15094" max="15094" width="80.28515625" style="1" customWidth="1"/>
    <col min="15095" max="15095" width="14.28515625" style="1" customWidth="1"/>
    <col min="15096" max="15096" width="13.7109375" style="1" customWidth="1"/>
    <col min="15097" max="15097" width="37.140625" style="1" customWidth="1"/>
    <col min="15098" max="15348" width="9.140625" style="1"/>
    <col min="15349" max="15349" width="9.28515625" style="1" customWidth="1"/>
    <col min="15350" max="15350" width="80.28515625" style="1" customWidth="1"/>
    <col min="15351" max="15351" width="14.28515625" style="1" customWidth="1"/>
    <col min="15352" max="15352" width="13.7109375" style="1" customWidth="1"/>
    <col min="15353" max="15353" width="37.140625" style="1" customWidth="1"/>
    <col min="15354" max="15604" width="9.140625" style="1"/>
    <col min="15605" max="15605" width="9.28515625" style="1" customWidth="1"/>
    <col min="15606" max="15606" width="80.28515625" style="1" customWidth="1"/>
    <col min="15607" max="15607" width="14.28515625" style="1" customWidth="1"/>
    <col min="15608" max="15608" width="13.7109375" style="1" customWidth="1"/>
    <col min="15609" max="15609" width="37.140625" style="1" customWidth="1"/>
    <col min="15610" max="15860" width="9.140625" style="1"/>
    <col min="15861" max="15861" width="9.28515625" style="1" customWidth="1"/>
    <col min="15862" max="15862" width="80.28515625" style="1" customWidth="1"/>
    <col min="15863" max="15863" width="14.28515625" style="1" customWidth="1"/>
    <col min="15864" max="15864" width="13.7109375" style="1" customWidth="1"/>
    <col min="15865" max="15865" width="37.140625" style="1" customWidth="1"/>
    <col min="15866" max="16116" width="9.140625" style="1"/>
    <col min="16117" max="16117" width="9.28515625" style="1" customWidth="1"/>
    <col min="16118" max="16118" width="80.28515625" style="1" customWidth="1"/>
    <col min="16119" max="16119" width="14.28515625" style="1" customWidth="1"/>
    <col min="16120" max="16120" width="13.7109375" style="1" customWidth="1"/>
    <col min="16121" max="16121" width="37.140625" style="1" customWidth="1"/>
    <col min="16122" max="16384" width="9.140625" style="1"/>
  </cols>
  <sheetData>
    <row r="1" spans="1:5" ht="33.75" customHeight="1" thickBot="1" x14ac:dyDescent="0.25">
      <c r="A1" s="185" t="s">
        <v>107</v>
      </c>
      <c r="B1" s="185"/>
      <c r="C1" s="185"/>
      <c r="D1" s="185"/>
      <c r="E1" s="185"/>
    </row>
    <row r="2" spans="1:5" ht="24" customHeight="1" thickBot="1" x14ac:dyDescent="0.25">
      <c r="A2" s="190" t="s">
        <v>102</v>
      </c>
      <c r="B2" s="190" t="s">
        <v>28</v>
      </c>
      <c r="C2" s="187" t="s">
        <v>116</v>
      </c>
      <c r="D2" s="188"/>
      <c r="E2" s="189"/>
    </row>
    <row r="3" spans="1:5" ht="18.75" customHeight="1" thickBot="1" x14ac:dyDescent="0.25">
      <c r="A3" s="191"/>
      <c r="B3" s="191"/>
      <c r="C3" s="34" t="s">
        <v>104</v>
      </c>
      <c r="D3" s="33" t="s">
        <v>105</v>
      </c>
      <c r="E3" s="33" t="s">
        <v>106</v>
      </c>
    </row>
    <row r="4" spans="1:5" ht="16.5" thickBot="1" x14ac:dyDescent="0.3">
      <c r="A4" s="18" t="s">
        <v>29</v>
      </c>
      <c r="B4" s="19" t="s">
        <v>27</v>
      </c>
      <c r="C4" s="35"/>
      <c r="D4" s="36"/>
      <c r="E4" s="36"/>
    </row>
    <row r="5" spans="1:5" ht="18" customHeight="1" x14ac:dyDescent="0.2">
      <c r="A5" s="12">
        <v>1</v>
      </c>
      <c r="B5" s="137" t="s">
        <v>125</v>
      </c>
      <c r="C5" s="69">
        <v>272.2</v>
      </c>
      <c r="D5" s="70">
        <v>1868</v>
      </c>
      <c r="E5" s="70">
        <f>C5+D5</f>
        <v>2140.1999999999998</v>
      </c>
    </row>
    <row r="6" spans="1:5" ht="14.25" x14ac:dyDescent="0.2">
      <c r="A6" s="134">
        <v>2</v>
      </c>
      <c r="B6" s="9" t="s">
        <v>8</v>
      </c>
      <c r="C6" s="71">
        <f t="shared" ref="C6:E6" si="0">SUM(C7:C10)</f>
        <v>130</v>
      </c>
      <c r="D6" s="72">
        <f t="shared" si="0"/>
        <v>310</v>
      </c>
      <c r="E6" s="78">
        <f t="shared" si="0"/>
        <v>440</v>
      </c>
    </row>
    <row r="7" spans="1:5" ht="15" customHeight="1" x14ac:dyDescent="0.25">
      <c r="A7" s="130" t="s">
        <v>30</v>
      </c>
      <c r="B7" s="128" t="s">
        <v>3</v>
      </c>
      <c r="C7" s="65">
        <v>40</v>
      </c>
      <c r="D7" s="66">
        <v>20</v>
      </c>
      <c r="E7" s="79">
        <f t="shared" ref="E7:E55" si="1">C7+D7</f>
        <v>60</v>
      </c>
    </row>
    <row r="8" spans="1:5" ht="15.75" x14ac:dyDescent="0.2">
      <c r="A8" s="130" t="s">
        <v>31</v>
      </c>
      <c r="B8" s="6" t="s">
        <v>4</v>
      </c>
      <c r="C8" s="65">
        <v>30</v>
      </c>
      <c r="D8" s="66">
        <v>30</v>
      </c>
      <c r="E8" s="79">
        <f t="shared" si="1"/>
        <v>60</v>
      </c>
    </row>
    <row r="9" spans="1:5" ht="15" customHeight="1" x14ac:dyDescent="0.2">
      <c r="A9" s="130" t="s">
        <v>32</v>
      </c>
      <c r="B9" s="6" t="s">
        <v>109</v>
      </c>
      <c r="C9" s="65">
        <v>10</v>
      </c>
      <c r="D9" s="66">
        <v>210</v>
      </c>
      <c r="E9" s="79">
        <f t="shared" si="1"/>
        <v>220</v>
      </c>
    </row>
    <row r="10" spans="1:5" ht="15.75" x14ac:dyDescent="0.2">
      <c r="A10" s="130" t="s">
        <v>33</v>
      </c>
      <c r="B10" s="6" t="s">
        <v>86</v>
      </c>
      <c r="C10" s="65">
        <v>50</v>
      </c>
      <c r="D10" s="66">
        <v>50</v>
      </c>
      <c r="E10" s="79">
        <f t="shared" si="1"/>
        <v>100</v>
      </c>
    </row>
    <row r="11" spans="1:5" ht="15" customHeight="1" x14ac:dyDescent="0.2">
      <c r="A11" s="131">
        <v>3</v>
      </c>
      <c r="B11" s="7" t="s">
        <v>7</v>
      </c>
      <c r="C11" s="63">
        <f t="shared" ref="C11:E11" si="2">SUM(C12:C16)</f>
        <v>230</v>
      </c>
      <c r="D11" s="64">
        <f t="shared" si="2"/>
        <v>280</v>
      </c>
      <c r="E11" s="78">
        <f t="shared" si="2"/>
        <v>510</v>
      </c>
    </row>
    <row r="12" spans="1:5" ht="15.75" x14ac:dyDescent="0.2">
      <c r="A12" s="130" t="s">
        <v>34</v>
      </c>
      <c r="B12" s="8" t="s">
        <v>112</v>
      </c>
      <c r="C12" s="65">
        <v>70</v>
      </c>
      <c r="D12" s="66">
        <v>70</v>
      </c>
      <c r="E12" s="79">
        <f t="shared" si="1"/>
        <v>140</v>
      </c>
    </row>
    <row r="13" spans="1:5" ht="15.75" x14ac:dyDescent="0.2">
      <c r="A13" s="130" t="s">
        <v>35</v>
      </c>
      <c r="B13" s="8" t="s">
        <v>113</v>
      </c>
      <c r="C13" s="65">
        <v>80</v>
      </c>
      <c r="D13" s="66">
        <v>80</v>
      </c>
      <c r="E13" s="79">
        <f t="shared" si="1"/>
        <v>160</v>
      </c>
    </row>
    <row r="14" spans="1:5" ht="15.75" x14ac:dyDescent="0.2">
      <c r="A14" s="130" t="s">
        <v>36</v>
      </c>
      <c r="B14" s="8" t="s">
        <v>114</v>
      </c>
      <c r="C14" s="65">
        <v>10</v>
      </c>
      <c r="D14" s="66">
        <v>10</v>
      </c>
      <c r="E14" s="79">
        <f t="shared" si="1"/>
        <v>20</v>
      </c>
    </row>
    <row r="15" spans="1:5" ht="30" x14ac:dyDescent="0.2">
      <c r="A15" s="130" t="s">
        <v>37</v>
      </c>
      <c r="B15" s="8" t="s">
        <v>87</v>
      </c>
      <c r="C15" s="65">
        <v>20</v>
      </c>
      <c r="D15" s="66">
        <v>20</v>
      </c>
      <c r="E15" s="79">
        <f t="shared" si="1"/>
        <v>40</v>
      </c>
    </row>
    <row r="16" spans="1:5" ht="15.75" x14ac:dyDescent="0.2">
      <c r="A16" s="130" t="s">
        <v>68</v>
      </c>
      <c r="B16" s="8" t="s">
        <v>88</v>
      </c>
      <c r="C16" s="65">
        <v>50</v>
      </c>
      <c r="D16" s="66">
        <v>100</v>
      </c>
      <c r="E16" s="79">
        <f t="shared" si="1"/>
        <v>150</v>
      </c>
    </row>
    <row r="17" spans="1:5" ht="15.75" x14ac:dyDescent="0.2">
      <c r="A17" s="13" t="s">
        <v>0</v>
      </c>
      <c r="B17" s="9" t="s">
        <v>6</v>
      </c>
      <c r="C17" s="63">
        <f t="shared" ref="C17:E17" si="3">SUM(C18:C20)</f>
        <v>140</v>
      </c>
      <c r="D17" s="64">
        <f t="shared" si="3"/>
        <v>1060</v>
      </c>
      <c r="E17" s="67">
        <f t="shared" si="3"/>
        <v>1200</v>
      </c>
    </row>
    <row r="18" spans="1:5" ht="15.75" x14ac:dyDescent="0.2">
      <c r="A18" s="130" t="s">
        <v>38</v>
      </c>
      <c r="B18" s="10" t="s">
        <v>89</v>
      </c>
      <c r="C18" s="65">
        <v>100</v>
      </c>
      <c r="D18" s="66">
        <v>1000</v>
      </c>
      <c r="E18" s="79">
        <f t="shared" si="1"/>
        <v>1100</v>
      </c>
    </row>
    <row r="19" spans="1:5" ht="15.75" x14ac:dyDescent="0.2">
      <c r="A19" s="130" t="s">
        <v>39</v>
      </c>
      <c r="B19" s="10" t="s">
        <v>5</v>
      </c>
      <c r="C19" s="65">
        <v>30</v>
      </c>
      <c r="D19" s="66">
        <v>50</v>
      </c>
      <c r="E19" s="79">
        <f t="shared" si="1"/>
        <v>80</v>
      </c>
    </row>
    <row r="20" spans="1:5" ht="15.75" x14ac:dyDescent="0.2">
      <c r="A20" s="130" t="s">
        <v>40</v>
      </c>
      <c r="B20" s="8" t="s">
        <v>13</v>
      </c>
      <c r="C20" s="65">
        <v>10</v>
      </c>
      <c r="D20" s="66">
        <v>10</v>
      </c>
      <c r="E20" s="79">
        <f t="shared" si="1"/>
        <v>20</v>
      </c>
    </row>
    <row r="21" spans="1:5" ht="15.75" x14ac:dyDescent="0.2">
      <c r="A21" s="13" t="s">
        <v>1</v>
      </c>
      <c r="B21" s="9" t="s">
        <v>9</v>
      </c>
      <c r="C21" s="63">
        <f>SUM(C22:C28)</f>
        <v>230</v>
      </c>
      <c r="D21" s="64">
        <f>SUM(D22:D28)</f>
        <v>990</v>
      </c>
      <c r="E21" s="64">
        <f>SUM(E22:E28)</f>
        <v>1220</v>
      </c>
    </row>
    <row r="22" spans="1:5" ht="15.75" x14ac:dyDescent="0.2">
      <c r="A22" s="130" t="s">
        <v>41</v>
      </c>
      <c r="B22" s="8" t="s">
        <v>63</v>
      </c>
      <c r="C22" s="65"/>
      <c r="D22" s="66">
        <v>300</v>
      </c>
      <c r="E22" s="79">
        <f t="shared" si="1"/>
        <v>300</v>
      </c>
    </row>
    <row r="23" spans="1:5" ht="15.75" x14ac:dyDescent="0.2">
      <c r="A23" s="130" t="s">
        <v>42</v>
      </c>
      <c r="B23" s="10" t="s">
        <v>64</v>
      </c>
      <c r="C23" s="65">
        <v>15</v>
      </c>
      <c r="D23" s="66">
        <v>30</v>
      </c>
      <c r="E23" s="79">
        <f t="shared" si="1"/>
        <v>45</v>
      </c>
    </row>
    <row r="24" spans="1:5" ht="15.75" x14ac:dyDescent="0.2">
      <c r="A24" s="130" t="s">
        <v>43</v>
      </c>
      <c r="B24" s="10" t="s">
        <v>14</v>
      </c>
      <c r="C24" s="65">
        <v>50</v>
      </c>
      <c r="D24" s="66">
        <v>100</v>
      </c>
      <c r="E24" s="79">
        <f t="shared" si="1"/>
        <v>150</v>
      </c>
    </row>
    <row r="25" spans="1:5" ht="15.75" x14ac:dyDescent="0.2">
      <c r="A25" s="130" t="s">
        <v>122</v>
      </c>
      <c r="B25" s="10" t="s">
        <v>10</v>
      </c>
      <c r="C25" s="65">
        <v>75</v>
      </c>
      <c r="D25" s="66">
        <v>225</v>
      </c>
      <c r="E25" s="79">
        <f t="shared" si="1"/>
        <v>300</v>
      </c>
    </row>
    <row r="26" spans="1:5" ht="15.75" x14ac:dyDescent="0.2">
      <c r="A26" s="130" t="s">
        <v>123</v>
      </c>
      <c r="B26" s="8" t="s">
        <v>11</v>
      </c>
      <c r="C26" s="65">
        <v>90</v>
      </c>
      <c r="D26" s="66">
        <v>140</v>
      </c>
      <c r="E26" s="79">
        <f t="shared" si="1"/>
        <v>230</v>
      </c>
    </row>
    <row r="27" spans="1:5" ht="15" customHeight="1" x14ac:dyDescent="0.2">
      <c r="A27" s="130" t="s">
        <v>44</v>
      </c>
      <c r="B27" s="8" t="s">
        <v>12</v>
      </c>
      <c r="C27" s="65"/>
      <c r="D27" s="66">
        <v>45</v>
      </c>
      <c r="E27" s="79">
        <f t="shared" si="1"/>
        <v>45</v>
      </c>
    </row>
    <row r="28" spans="1:5" ht="15.75" x14ac:dyDescent="0.2">
      <c r="A28" s="130" t="s">
        <v>45</v>
      </c>
      <c r="B28" s="8" t="s">
        <v>25</v>
      </c>
      <c r="C28" s="65"/>
      <c r="D28" s="66">
        <v>150</v>
      </c>
      <c r="E28" s="79">
        <f t="shared" si="1"/>
        <v>150</v>
      </c>
    </row>
    <row r="29" spans="1:5" ht="15.75" x14ac:dyDescent="0.2">
      <c r="A29" s="131">
        <v>6</v>
      </c>
      <c r="B29" s="9" t="s">
        <v>126</v>
      </c>
      <c r="C29" s="63">
        <f>C30+C31+C32+C33</f>
        <v>1081.3</v>
      </c>
      <c r="D29" s="64">
        <f>D30+D31+D32+D33</f>
        <v>3218.9</v>
      </c>
      <c r="E29" s="67">
        <f>E30+E31+E32+E33</f>
        <v>4300.2</v>
      </c>
    </row>
    <row r="30" spans="1:5" ht="17.25" customHeight="1" x14ac:dyDescent="0.2">
      <c r="A30" s="130" t="s">
        <v>46</v>
      </c>
      <c r="B30" s="181" t="s">
        <v>124</v>
      </c>
      <c r="C30" s="65">
        <v>1061.3</v>
      </c>
      <c r="D30" s="66">
        <v>3183.9</v>
      </c>
      <c r="E30" s="79">
        <f t="shared" si="1"/>
        <v>4245.2</v>
      </c>
    </row>
    <row r="31" spans="1:5" ht="15.75" x14ac:dyDescent="0.2">
      <c r="A31" s="130" t="s">
        <v>47</v>
      </c>
      <c r="B31" s="8" t="s">
        <v>15</v>
      </c>
      <c r="C31" s="65">
        <v>10</v>
      </c>
      <c r="D31" s="66">
        <v>35</v>
      </c>
      <c r="E31" s="79">
        <f t="shared" si="1"/>
        <v>45</v>
      </c>
    </row>
    <row r="32" spans="1:5" ht="15.75" x14ac:dyDescent="0.2">
      <c r="A32" s="130" t="s">
        <v>48</v>
      </c>
      <c r="B32" s="8" t="s">
        <v>66</v>
      </c>
      <c r="C32" s="65">
        <v>10</v>
      </c>
      <c r="D32" s="66">
        <v>0</v>
      </c>
      <c r="E32" s="79">
        <f t="shared" si="1"/>
        <v>10</v>
      </c>
    </row>
    <row r="33" spans="1:5" ht="15.75" x14ac:dyDescent="0.2">
      <c r="A33" s="130"/>
      <c r="B33" s="8"/>
      <c r="C33" s="65"/>
      <c r="D33" s="66"/>
      <c r="E33" s="79"/>
    </row>
    <row r="34" spans="1:5" ht="15.75" x14ac:dyDescent="0.2">
      <c r="A34" s="14">
        <v>7</v>
      </c>
      <c r="B34" s="9" t="s">
        <v>16</v>
      </c>
      <c r="C34" s="63">
        <f>SUM(C35:C37)</f>
        <v>0</v>
      </c>
      <c r="D34" s="64">
        <f>SUM(D35:D37)</f>
        <v>140</v>
      </c>
      <c r="E34" s="67">
        <f>SUM(E35:E37)</f>
        <v>140</v>
      </c>
    </row>
    <row r="35" spans="1:5" ht="15.75" x14ac:dyDescent="0.2">
      <c r="A35" s="130" t="s">
        <v>49</v>
      </c>
      <c r="B35" s="8" t="s">
        <v>17</v>
      </c>
      <c r="C35" s="65"/>
      <c r="D35" s="68">
        <v>112</v>
      </c>
      <c r="E35" s="79">
        <f t="shared" si="1"/>
        <v>112</v>
      </c>
    </row>
    <row r="36" spans="1:5" ht="15.75" x14ac:dyDescent="0.2">
      <c r="A36" s="130" t="s">
        <v>50</v>
      </c>
      <c r="B36" s="8" t="s">
        <v>18</v>
      </c>
      <c r="C36" s="65"/>
      <c r="D36" s="68">
        <v>9</v>
      </c>
      <c r="E36" s="79">
        <f t="shared" si="1"/>
        <v>9</v>
      </c>
    </row>
    <row r="37" spans="1:5" ht="15.75" x14ac:dyDescent="0.2">
      <c r="A37" s="130" t="s">
        <v>51</v>
      </c>
      <c r="B37" s="8" t="s">
        <v>2</v>
      </c>
      <c r="C37" s="65"/>
      <c r="D37" s="68">
        <v>19</v>
      </c>
      <c r="E37" s="79">
        <f t="shared" si="1"/>
        <v>19</v>
      </c>
    </row>
    <row r="38" spans="1:5" ht="15.75" x14ac:dyDescent="0.2">
      <c r="A38" s="131">
        <v>8</v>
      </c>
      <c r="B38" s="9" t="s">
        <v>19</v>
      </c>
      <c r="C38" s="63">
        <f>SUM(C39:C47)</f>
        <v>524.20000000000005</v>
      </c>
      <c r="D38" s="64">
        <f>SUM(D39:D47)</f>
        <v>2068.5</v>
      </c>
      <c r="E38" s="67">
        <f t="shared" ref="E38" si="4">SUM(E39:E47)</f>
        <v>2592.6999999999998</v>
      </c>
    </row>
    <row r="39" spans="1:5" ht="30" x14ac:dyDescent="0.2">
      <c r="A39" s="130" t="s">
        <v>54</v>
      </c>
      <c r="B39" s="8" t="s">
        <v>110</v>
      </c>
      <c r="C39" s="65">
        <v>499.2</v>
      </c>
      <c r="D39" s="66">
        <v>1748.5</v>
      </c>
      <c r="E39" s="79">
        <f t="shared" si="1"/>
        <v>2247.6999999999998</v>
      </c>
    </row>
    <row r="40" spans="1:5" s="129" customFormat="1" ht="18.75" customHeight="1" x14ac:dyDescent="0.2">
      <c r="A40" s="130" t="s">
        <v>55</v>
      </c>
      <c r="B40" s="8" t="s">
        <v>23</v>
      </c>
      <c r="C40" s="65">
        <v>10</v>
      </c>
      <c r="D40" s="66">
        <v>40</v>
      </c>
      <c r="E40" s="79">
        <f t="shared" si="1"/>
        <v>50</v>
      </c>
    </row>
    <row r="41" spans="1:5" ht="15.75" x14ac:dyDescent="0.2">
      <c r="A41" s="130" t="s">
        <v>56</v>
      </c>
      <c r="B41" s="8" t="s">
        <v>20</v>
      </c>
      <c r="C41" s="65">
        <v>15</v>
      </c>
      <c r="D41" s="66">
        <v>30</v>
      </c>
      <c r="E41" s="79">
        <f t="shared" si="1"/>
        <v>45</v>
      </c>
    </row>
    <row r="42" spans="1:5" ht="15.75" x14ac:dyDescent="0.2">
      <c r="A42" s="130" t="s">
        <v>57</v>
      </c>
      <c r="B42" s="8" t="s">
        <v>90</v>
      </c>
      <c r="C42" s="65"/>
      <c r="D42" s="66">
        <v>65</v>
      </c>
      <c r="E42" s="79">
        <f t="shared" si="1"/>
        <v>65</v>
      </c>
    </row>
    <row r="43" spans="1:5" ht="15.75" x14ac:dyDescent="0.2">
      <c r="A43" s="130" t="s">
        <v>58</v>
      </c>
      <c r="B43" s="8" t="s">
        <v>21</v>
      </c>
      <c r="C43" s="65"/>
      <c r="D43" s="66">
        <v>20</v>
      </c>
      <c r="E43" s="79">
        <f t="shared" si="1"/>
        <v>20</v>
      </c>
    </row>
    <row r="44" spans="1:5" ht="18" customHeight="1" x14ac:dyDescent="0.2">
      <c r="A44" s="130" t="s">
        <v>59</v>
      </c>
      <c r="B44" s="8" t="s">
        <v>22</v>
      </c>
      <c r="C44" s="65"/>
      <c r="D44" s="66">
        <v>15</v>
      </c>
      <c r="E44" s="79">
        <f t="shared" si="1"/>
        <v>15</v>
      </c>
    </row>
    <row r="45" spans="1:5" ht="18" customHeight="1" x14ac:dyDescent="0.2">
      <c r="A45" s="130" t="s">
        <v>60</v>
      </c>
      <c r="B45" s="8" t="s">
        <v>24</v>
      </c>
      <c r="C45" s="65"/>
      <c r="D45" s="66">
        <v>30</v>
      </c>
      <c r="E45" s="79">
        <f t="shared" si="1"/>
        <v>30</v>
      </c>
    </row>
    <row r="46" spans="1:5" ht="15.75" x14ac:dyDescent="0.2">
      <c r="A46" s="130" t="s">
        <v>61</v>
      </c>
      <c r="B46" s="8" t="s">
        <v>67</v>
      </c>
      <c r="C46" s="65"/>
      <c r="D46" s="66">
        <v>20</v>
      </c>
      <c r="E46" s="79">
        <f t="shared" si="1"/>
        <v>20</v>
      </c>
    </row>
    <row r="47" spans="1:5" ht="16.5" thickBot="1" x14ac:dyDescent="0.25">
      <c r="A47" s="132" t="s">
        <v>62</v>
      </c>
      <c r="B47" s="11" t="s">
        <v>25</v>
      </c>
      <c r="C47" s="73"/>
      <c r="D47" s="74">
        <v>100</v>
      </c>
      <c r="E47" s="80">
        <f t="shared" si="1"/>
        <v>100</v>
      </c>
    </row>
    <row r="48" spans="1:5" ht="20.100000000000001" customHeight="1" thickBot="1" x14ac:dyDescent="0.25">
      <c r="A48" s="133"/>
      <c r="B48" s="16" t="s">
        <v>74</v>
      </c>
      <c r="C48" s="100">
        <f>C5+C6+C11+C17+C21+C29+C34+C38</f>
        <v>2607.6999999999998</v>
      </c>
      <c r="D48" s="101">
        <f>D5+D6+D11+D17+D21+D29+D34+D38</f>
        <v>9935.4</v>
      </c>
      <c r="E48" s="101">
        <f>E5+E6+E11+E17+E21+E29+E34+E38</f>
        <v>12543.099999999999</v>
      </c>
    </row>
    <row r="49" spans="1:5" ht="20.100000000000001" customHeight="1" thickBot="1" x14ac:dyDescent="0.25">
      <c r="A49" s="133"/>
      <c r="B49" s="16" t="s">
        <v>92</v>
      </c>
      <c r="C49" s="102"/>
      <c r="D49" s="103"/>
      <c r="E49" s="17">
        <f>E48/6290</f>
        <v>1.9941335453100157</v>
      </c>
    </row>
    <row r="50" spans="1:5" ht="20.100000000000001" customHeight="1" thickBot="1" x14ac:dyDescent="0.25">
      <c r="A50" s="133"/>
      <c r="B50" s="16" t="s">
        <v>111</v>
      </c>
      <c r="C50" s="104"/>
      <c r="D50" s="81"/>
      <c r="E50" s="17">
        <f>E49*0.9</f>
        <v>1.7947201907790142</v>
      </c>
    </row>
    <row r="51" spans="1:5" ht="19.5" customHeight="1" thickBot="1" x14ac:dyDescent="0.25">
      <c r="A51" s="136" t="s">
        <v>52</v>
      </c>
      <c r="B51" s="82" t="s">
        <v>26</v>
      </c>
      <c r="C51" s="83"/>
      <c r="D51" s="84">
        <f>SUM(D52:D55)</f>
        <v>630</v>
      </c>
      <c r="E51" s="85">
        <f>SUM(E52:E55)</f>
        <v>630</v>
      </c>
    </row>
    <row r="52" spans="1:5" ht="15.75" x14ac:dyDescent="0.2">
      <c r="A52" s="135">
        <v>1</v>
      </c>
      <c r="B52" s="39" t="s">
        <v>53</v>
      </c>
      <c r="C52" s="43"/>
      <c r="D52" s="75">
        <v>130</v>
      </c>
      <c r="E52" s="76">
        <f t="shared" si="1"/>
        <v>130</v>
      </c>
    </row>
    <row r="53" spans="1:5" ht="15.75" x14ac:dyDescent="0.2">
      <c r="A53" s="14">
        <v>2</v>
      </c>
      <c r="B53" s="39" t="s">
        <v>91</v>
      </c>
      <c r="C53" s="44"/>
      <c r="D53" s="42">
        <v>200</v>
      </c>
      <c r="E53" s="37">
        <f t="shared" si="1"/>
        <v>200</v>
      </c>
    </row>
    <row r="54" spans="1:5" ht="15.75" customHeight="1" x14ac:dyDescent="0.2">
      <c r="A54" s="14">
        <v>3</v>
      </c>
      <c r="B54" s="77" t="s">
        <v>115</v>
      </c>
      <c r="C54" s="44"/>
      <c r="D54" s="42">
        <v>200</v>
      </c>
      <c r="E54" s="37">
        <f t="shared" si="1"/>
        <v>200</v>
      </c>
    </row>
    <row r="55" spans="1:5" ht="16.5" thickBot="1" x14ac:dyDescent="0.25">
      <c r="A55" s="15">
        <v>4</v>
      </c>
      <c r="B55" s="40" t="s">
        <v>178</v>
      </c>
      <c r="C55" s="41"/>
      <c r="D55" s="45">
        <v>100</v>
      </c>
      <c r="E55" s="38">
        <f t="shared" si="1"/>
        <v>100</v>
      </c>
    </row>
    <row r="56" spans="1:5" ht="20.100000000000001" customHeight="1" thickBot="1" x14ac:dyDescent="0.25">
      <c r="A56" s="86"/>
      <c r="B56" s="87" t="s">
        <v>75</v>
      </c>
      <c r="C56" s="88"/>
      <c r="D56" s="89">
        <f>SUM(D52:D54)</f>
        <v>530</v>
      </c>
      <c r="E56" s="88">
        <f>SUM(E52:E55)</f>
        <v>630</v>
      </c>
    </row>
    <row r="57" spans="1:5" ht="20.100000000000001" customHeight="1" thickBot="1" x14ac:dyDescent="0.25">
      <c r="A57" s="90"/>
      <c r="B57" s="91" t="s">
        <v>121</v>
      </c>
      <c r="C57" s="92"/>
      <c r="D57" s="93"/>
      <c r="E57" s="94">
        <f>E56/1565</f>
        <v>0.402555910543131</v>
      </c>
    </row>
    <row r="58" spans="1:5" ht="20.100000000000001" customHeight="1" thickBot="1" x14ac:dyDescent="0.25">
      <c r="A58" s="95"/>
      <c r="B58" s="96" t="s">
        <v>76</v>
      </c>
      <c r="C58" s="97"/>
      <c r="D58" s="98"/>
      <c r="E58" s="99">
        <f>E48+E56</f>
        <v>13173.099999999999</v>
      </c>
    </row>
    <row r="60" spans="1:5" x14ac:dyDescent="0.2">
      <c r="B60" s="46"/>
    </row>
    <row r="61" spans="1:5" x14ac:dyDescent="0.2">
      <c r="B61" s="46"/>
    </row>
  </sheetData>
  <mergeCells count="4">
    <mergeCell ref="C2:E2"/>
    <mergeCell ref="A2:A3"/>
    <mergeCell ref="B2:B3"/>
    <mergeCell ref="A1:E1"/>
  </mergeCells>
  <pageMargins left="0.78740157480314965" right="0.39370078740157483" top="0.39370078740157483" bottom="0.39370078740157483" header="0.31496062992125984" footer="0.19685039370078741"/>
  <pageSetup paperSize="9" scale="68" fitToHeight="0" orientation="portrait" verticalDpi="300" r:id="rId1"/>
  <headerFooter alignWithMargins="0">
    <oddHeader>&amp;R&amp;P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06BC5-124E-40CC-B597-0EFBB763A96E}">
  <sheetPr>
    <pageSetUpPr fitToPage="1"/>
  </sheetPr>
  <dimension ref="A1:O87"/>
  <sheetViews>
    <sheetView topLeftCell="A34" zoomScaleNormal="100" workbookViewId="0">
      <selection activeCell="H9" sqref="H9:I9"/>
    </sheetView>
  </sheetViews>
  <sheetFormatPr defaultRowHeight="15" x14ac:dyDescent="0.25"/>
  <cols>
    <col min="1" max="1" width="19" customWidth="1"/>
    <col min="7" max="7" width="7.42578125" customWidth="1"/>
    <col min="13" max="13" width="12.28515625" customWidth="1"/>
    <col min="15" max="15" width="12.7109375" customWidth="1"/>
  </cols>
  <sheetData>
    <row r="1" spans="1:15" ht="21.75" customHeight="1" thickBot="1" x14ac:dyDescent="0.3">
      <c r="A1" s="231" t="s">
        <v>174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</row>
    <row r="2" spans="1:15" ht="21.75" customHeight="1" x14ac:dyDescent="0.25">
      <c r="A2" s="212" t="s">
        <v>127</v>
      </c>
      <c r="B2" s="213"/>
      <c r="C2" s="214"/>
      <c r="D2" s="215" t="s">
        <v>128</v>
      </c>
      <c r="E2" s="216"/>
      <c r="F2" s="217"/>
      <c r="G2" s="221" t="s">
        <v>129</v>
      </c>
      <c r="H2" s="215" t="s">
        <v>130</v>
      </c>
      <c r="I2" s="217"/>
      <c r="J2" s="213"/>
      <c r="K2" s="213"/>
      <c r="L2" s="213"/>
      <c r="M2" s="202" t="s">
        <v>131</v>
      </c>
      <c r="N2" s="202" t="s">
        <v>132</v>
      </c>
      <c r="O2" s="204" t="s">
        <v>133</v>
      </c>
    </row>
    <row r="3" spans="1:15" ht="23.25" customHeight="1" thickBot="1" x14ac:dyDescent="0.3">
      <c r="A3" s="206" t="s">
        <v>134</v>
      </c>
      <c r="B3" s="207"/>
      <c r="C3" s="158" t="s">
        <v>135</v>
      </c>
      <c r="D3" s="218"/>
      <c r="E3" s="219"/>
      <c r="F3" s="220"/>
      <c r="G3" s="222"/>
      <c r="H3" s="218"/>
      <c r="I3" s="220"/>
      <c r="J3" s="180" t="s">
        <v>136</v>
      </c>
      <c r="K3" s="208" t="s">
        <v>137</v>
      </c>
      <c r="L3" s="207"/>
      <c r="M3" s="203"/>
      <c r="N3" s="203"/>
      <c r="O3" s="205"/>
    </row>
    <row r="4" spans="1:15" ht="15.75" thickBot="1" x14ac:dyDescent="0.3">
      <c r="A4" s="209" t="s">
        <v>138</v>
      </c>
      <c r="B4" s="210"/>
      <c r="C4" s="155" t="s">
        <v>139</v>
      </c>
      <c r="D4" s="211" t="s">
        <v>140</v>
      </c>
      <c r="E4" s="210"/>
      <c r="F4" s="210"/>
      <c r="G4" s="155" t="s">
        <v>0</v>
      </c>
      <c r="H4" s="211" t="s">
        <v>1</v>
      </c>
      <c r="I4" s="210"/>
      <c r="J4" s="156" t="s">
        <v>141</v>
      </c>
      <c r="K4" s="211" t="s">
        <v>142</v>
      </c>
      <c r="L4" s="210"/>
      <c r="M4" s="155" t="s">
        <v>143</v>
      </c>
      <c r="N4" s="155" t="s">
        <v>144</v>
      </c>
      <c r="O4" s="157" t="s">
        <v>145</v>
      </c>
    </row>
    <row r="5" spans="1:15" ht="30.75" customHeight="1" x14ac:dyDescent="0.25">
      <c r="A5" s="192" t="s">
        <v>146</v>
      </c>
      <c r="B5" s="193"/>
      <c r="C5" s="159" t="s">
        <v>147</v>
      </c>
      <c r="D5" s="194" t="s">
        <v>148</v>
      </c>
      <c r="E5" s="195"/>
      <c r="F5" s="195"/>
      <c r="G5" s="160">
        <v>1</v>
      </c>
      <c r="H5" s="196">
        <v>32000</v>
      </c>
      <c r="I5" s="197"/>
      <c r="J5" s="161"/>
      <c r="K5" s="196">
        <f t="shared" ref="K5:K10" si="0">G5*H5*0.15</f>
        <v>4800</v>
      </c>
      <c r="L5" s="197"/>
      <c r="M5" s="162">
        <f>H5+K5</f>
        <v>36800</v>
      </c>
      <c r="N5" s="163">
        <v>3</v>
      </c>
      <c r="O5" s="164">
        <f t="shared" ref="O5:O10" si="1">M5*N5</f>
        <v>110400</v>
      </c>
    </row>
    <row r="6" spans="1:15" x14ac:dyDescent="0.25">
      <c r="A6" s="165"/>
      <c r="B6" s="143"/>
      <c r="C6" s="138" t="s">
        <v>147</v>
      </c>
      <c r="D6" s="198" t="s">
        <v>149</v>
      </c>
      <c r="E6" s="199"/>
      <c r="F6" s="199"/>
      <c r="G6" s="139">
        <v>0.5</v>
      </c>
      <c r="H6" s="200">
        <v>25000</v>
      </c>
      <c r="I6" s="201"/>
      <c r="J6" s="140"/>
      <c r="K6" s="200">
        <f t="shared" si="0"/>
        <v>1875</v>
      </c>
      <c r="L6" s="201"/>
      <c r="M6" s="141">
        <f>G6*H6+K6</f>
        <v>14375</v>
      </c>
      <c r="N6" s="142">
        <v>0</v>
      </c>
      <c r="O6" s="166">
        <f t="shared" si="1"/>
        <v>0</v>
      </c>
    </row>
    <row r="7" spans="1:15" x14ac:dyDescent="0.25">
      <c r="A7" s="165"/>
      <c r="B7" s="143"/>
      <c r="C7" s="138" t="s">
        <v>147</v>
      </c>
      <c r="D7" s="198" t="s">
        <v>150</v>
      </c>
      <c r="E7" s="199"/>
      <c r="F7" s="199"/>
      <c r="G7" s="139">
        <v>1.5</v>
      </c>
      <c r="H7" s="200">
        <v>13500</v>
      </c>
      <c r="I7" s="201"/>
      <c r="J7" s="140"/>
      <c r="K7" s="200">
        <f t="shared" si="0"/>
        <v>3037.5</v>
      </c>
      <c r="L7" s="201"/>
      <c r="M7" s="141">
        <f>G7*H7+K7</f>
        <v>23287.5</v>
      </c>
      <c r="N7" s="142">
        <v>3</v>
      </c>
      <c r="O7" s="166">
        <f t="shared" si="1"/>
        <v>69862.5</v>
      </c>
    </row>
    <row r="8" spans="1:15" x14ac:dyDescent="0.25">
      <c r="A8" s="165"/>
      <c r="B8" s="143"/>
      <c r="C8" s="138" t="s">
        <v>147</v>
      </c>
      <c r="D8" s="198" t="s">
        <v>173</v>
      </c>
      <c r="E8" s="199"/>
      <c r="F8" s="199"/>
      <c r="G8" s="139">
        <v>0.5</v>
      </c>
      <c r="H8" s="200">
        <v>20000</v>
      </c>
      <c r="I8" s="201"/>
      <c r="J8" s="140"/>
      <c r="K8" s="200">
        <f t="shared" si="0"/>
        <v>1500</v>
      </c>
      <c r="L8" s="232"/>
      <c r="M8" s="141">
        <f>G8*H8+K8</f>
        <v>11500</v>
      </c>
      <c r="N8" s="142">
        <v>2</v>
      </c>
      <c r="O8" s="166">
        <f t="shared" si="1"/>
        <v>23000</v>
      </c>
    </row>
    <row r="9" spans="1:15" x14ac:dyDescent="0.25">
      <c r="A9" s="165"/>
      <c r="B9" s="143"/>
      <c r="C9" s="138" t="s">
        <v>147</v>
      </c>
      <c r="D9" s="198" t="s">
        <v>151</v>
      </c>
      <c r="E9" s="199"/>
      <c r="F9" s="199"/>
      <c r="G9" s="139">
        <v>0.3</v>
      </c>
      <c r="H9" s="200">
        <v>20000</v>
      </c>
      <c r="I9" s="201"/>
      <c r="J9" s="140"/>
      <c r="K9" s="200">
        <f t="shared" si="0"/>
        <v>900</v>
      </c>
      <c r="L9" s="232"/>
      <c r="M9" s="141">
        <f>G9*H9+K9</f>
        <v>6900</v>
      </c>
      <c r="N9" s="142">
        <v>3</v>
      </c>
      <c r="O9" s="166">
        <f t="shared" si="1"/>
        <v>20700</v>
      </c>
    </row>
    <row r="10" spans="1:15" x14ac:dyDescent="0.25">
      <c r="A10" s="165"/>
      <c r="B10" s="143"/>
      <c r="C10" s="138" t="s">
        <v>147</v>
      </c>
      <c r="D10" s="198" t="s">
        <v>152</v>
      </c>
      <c r="E10" s="199"/>
      <c r="F10" s="199"/>
      <c r="G10" s="139">
        <v>0.25</v>
      </c>
      <c r="H10" s="200">
        <v>12792</v>
      </c>
      <c r="I10" s="201"/>
      <c r="J10" s="140"/>
      <c r="K10" s="200">
        <f t="shared" si="0"/>
        <v>479.7</v>
      </c>
      <c r="L10" s="201"/>
      <c r="M10" s="141">
        <f>G10*H10+K10</f>
        <v>3677.7</v>
      </c>
      <c r="N10" s="142">
        <v>3</v>
      </c>
      <c r="O10" s="166">
        <f t="shared" si="1"/>
        <v>11033.099999999999</v>
      </c>
    </row>
    <row r="11" spans="1:15" x14ac:dyDescent="0.25">
      <c r="A11" s="223"/>
      <c r="B11" s="224"/>
      <c r="C11" s="145"/>
      <c r="D11" s="146" t="s">
        <v>168</v>
      </c>
      <c r="E11" s="147"/>
      <c r="F11" s="147"/>
      <c r="G11" s="148">
        <f>SUM(G5:G10)</f>
        <v>4.05</v>
      </c>
      <c r="H11" s="149"/>
      <c r="I11" s="150"/>
      <c r="J11" s="151"/>
      <c r="K11" s="149"/>
      <c r="L11" s="150"/>
      <c r="M11" s="149">
        <f>SUM(M5:M10)</f>
        <v>96540.2</v>
      </c>
      <c r="N11" s="178"/>
      <c r="O11" s="177">
        <f>SUM(O5:O10)</f>
        <v>234995.6</v>
      </c>
    </row>
    <row r="12" spans="1:15" x14ac:dyDescent="0.25">
      <c r="A12" s="225" t="s">
        <v>153</v>
      </c>
      <c r="B12" s="226"/>
      <c r="C12" s="138" t="s">
        <v>154</v>
      </c>
      <c r="D12" s="198" t="s">
        <v>155</v>
      </c>
      <c r="E12" s="199"/>
      <c r="F12" s="199"/>
      <c r="G12" s="139">
        <v>1</v>
      </c>
      <c r="H12" s="200">
        <v>25000</v>
      </c>
      <c r="I12" s="201"/>
      <c r="J12" s="140"/>
      <c r="K12" s="200">
        <f>G12*H12*0.15</f>
        <v>3750</v>
      </c>
      <c r="L12" s="201"/>
      <c r="M12" s="141">
        <f>G12*H12+K12</f>
        <v>28750</v>
      </c>
      <c r="N12" s="142">
        <v>3</v>
      </c>
      <c r="O12" s="166">
        <f>M12*N12</f>
        <v>86250</v>
      </c>
    </row>
    <row r="13" spans="1:15" x14ac:dyDescent="0.25">
      <c r="A13" s="227"/>
      <c r="B13" s="228"/>
      <c r="C13" s="138" t="s">
        <v>154</v>
      </c>
      <c r="D13" s="198" t="s">
        <v>156</v>
      </c>
      <c r="E13" s="199"/>
      <c r="F13" s="199"/>
      <c r="G13" s="139">
        <v>1</v>
      </c>
      <c r="H13" s="200">
        <v>18000</v>
      </c>
      <c r="I13" s="201"/>
      <c r="J13" s="140"/>
      <c r="K13" s="200">
        <f>G13*H13*0.15</f>
        <v>2700</v>
      </c>
      <c r="L13" s="201"/>
      <c r="M13" s="141">
        <f>G13*H13+K13</f>
        <v>20700</v>
      </c>
      <c r="N13" s="142">
        <v>3</v>
      </c>
      <c r="O13" s="166">
        <f>M13*N13</f>
        <v>62100</v>
      </c>
    </row>
    <row r="14" spans="1:15" x14ac:dyDescent="0.25">
      <c r="A14" s="223"/>
      <c r="B14" s="224"/>
      <c r="C14" s="145"/>
      <c r="D14" s="146" t="s">
        <v>168</v>
      </c>
      <c r="E14" s="147"/>
      <c r="F14" s="147"/>
      <c r="G14" s="148">
        <f>SUM(G12:G13)</f>
        <v>2</v>
      </c>
      <c r="H14" s="149"/>
      <c r="I14" s="150"/>
      <c r="J14" s="151"/>
      <c r="K14" s="149"/>
      <c r="L14" s="150"/>
      <c r="M14" s="149">
        <f>SUM(M12:M13)</f>
        <v>49450</v>
      </c>
      <c r="N14" s="178"/>
      <c r="O14" s="177">
        <f>SUM(O12:O13)</f>
        <v>148350</v>
      </c>
    </row>
    <row r="15" spans="1:15" x14ac:dyDescent="0.25">
      <c r="A15" s="225" t="s">
        <v>157</v>
      </c>
      <c r="B15" s="226"/>
      <c r="C15" s="138" t="s">
        <v>158</v>
      </c>
      <c r="D15" s="198" t="s">
        <v>159</v>
      </c>
      <c r="E15" s="199"/>
      <c r="F15" s="199"/>
      <c r="G15" s="139">
        <v>1</v>
      </c>
      <c r="H15" s="200">
        <v>25000</v>
      </c>
      <c r="I15" s="201"/>
      <c r="J15" s="140"/>
      <c r="K15" s="200">
        <f>G15*H15*0.15</f>
        <v>3750</v>
      </c>
      <c r="L15" s="201"/>
      <c r="M15" s="141">
        <f>G15*H15+K15</f>
        <v>28750</v>
      </c>
      <c r="N15" s="142">
        <v>0</v>
      </c>
      <c r="O15" s="166">
        <f>M15*N15</f>
        <v>0</v>
      </c>
    </row>
    <row r="16" spans="1:15" x14ac:dyDescent="0.25">
      <c r="A16" s="227"/>
      <c r="B16" s="228"/>
      <c r="C16" s="138" t="s">
        <v>158</v>
      </c>
      <c r="D16" s="198" t="s">
        <v>160</v>
      </c>
      <c r="E16" s="199"/>
      <c r="F16" s="199"/>
      <c r="G16" s="139">
        <v>0.5</v>
      </c>
      <c r="H16" s="200">
        <v>14500</v>
      </c>
      <c r="I16" s="201"/>
      <c r="J16" s="140"/>
      <c r="K16" s="200">
        <f>G16*H16*0.15</f>
        <v>1087.5</v>
      </c>
      <c r="L16" s="201"/>
      <c r="M16" s="141">
        <f>G16*H16+K16</f>
        <v>8337.5</v>
      </c>
      <c r="N16" s="142">
        <v>2</v>
      </c>
      <c r="O16" s="166">
        <f>M16*N16</f>
        <v>16675</v>
      </c>
    </row>
    <row r="17" spans="1:15" x14ac:dyDescent="0.25">
      <c r="A17" s="227"/>
      <c r="B17" s="228"/>
      <c r="C17" s="138" t="s">
        <v>158</v>
      </c>
      <c r="D17" s="198" t="s">
        <v>161</v>
      </c>
      <c r="E17" s="199"/>
      <c r="F17" s="199"/>
      <c r="G17" s="139">
        <v>1.2</v>
      </c>
      <c r="H17" s="200">
        <v>14500</v>
      </c>
      <c r="I17" s="201"/>
      <c r="J17" s="141"/>
      <c r="K17" s="200">
        <f>G17*H17*0.15</f>
        <v>2610</v>
      </c>
      <c r="L17" s="201"/>
      <c r="M17" s="141">
        <f>G17*H17+K17</f>
        <v>20010</v>
      </c>
      <c r="N17" s="142">
        <v>3</v>
      </c>
      <c r="O17" s="166">
        <f>M17*N17</f>
        <v>60030</v>
      </c>
    </row>
    <row r="18" spans="1:15" x14ac:dyDescent="0.25">
      <c r="A18" s="227"/>
      <c r="B18" s="228"/>
      <c r="C18" s="138" t="s">
        <v>158</v>
      </c>
      <c r="D18" s="198" t="s">
        <v>162</v>
      </c>
      <c r="E18" s="199"/>
      <c r="F18" s="199"/>
      <c r="G18" s="139">
        <v>1</v>
      </c>
      <c r="H18" s="200">
        <v>14500</v>
      </c>
      <c r="I18" s="201"/>
      <c r="J18" s="141">
        <v>2100</v>
      </c>
      <c r="K18" s="200">
        <f>G18*(H18+J18)*0.15</f>
        <v>2490</v>
      </c>
      <c r="L18" s="201"/>
      <c r="M18" s="141">
        <f>G18* (H18+J18+K18)</f>
        <v>19090</v>
      </c>
      <c r="N18" s="142">
        <v>0</v>
      </c>
      <c r="O18" s="166">
        <f t="shared" ref="O18:O19" si="2">M18*N18</f>
        <v>0</v>
      </c>
    </row>
    <row r="19" spans="1:15" x14ac:dyDescent="0.25">
      <c r="A19" s="227"/>
      <c r="B19" s="228"/>
      <c r="C19" s="138" t="s">
        <v>158</v>
      </c>
      <c r="D19" s="198" t="s">
        <v>163</v>
      </c>
      <c r="E19" s="199"/>
      <c r="F19" s="199"/>
      <c r="G19" s="139">
        <v>1</v>
      </c>
      <c r="H19" s="200">
        <v>14500</v>
      </c>
      <c r="I19" s="201"/>
      <c r="J19" s="141">
        <v>2100</v>
      </c>
      <c r="K19" s="200">
        <f>G19*(H19+J19)*0.15</f>
        <v>2490</v>
      </c>
      <c r="L19" s="201"/>
      <c r="M19" s="141">
        <f>G19* (H19+J19+K19)</f>
        <v>19090</v>
      </c>
      <c r="N19" s="142">
        <v>0</v>
      </c>
      <c r="O19" s="166">
        <f t="shared" si="2"/>
        <v>0</v>
      </c>
    </row>
    <row r="20" spans="1:15" x14ac:dyDescent="0.25">
      <c r="A20" s="227"/>
      <c r="B20" s="228"/>
      <c r="C20" s="138" t="s">
        <v>158</v>
      </c>
      <c r="D20" s="198" t="s">
        <v>164</v>
      </c>
      <c r="E20" s="199"/>
      <c r="F20" s="199"/>
      <c r="G20" s="139">
        <v>1</v>
      </c>
      <c r="H20" s="200">
        <v>12792</v>
      </c>
      <c r="I20" s="201"/>
      <c r="J20" s="140"/>
      <c r="K20" s="200">
        <f>G20*H20*0.15</f>
        <v>1918.8</v>
      </c>
      <c r="L20" s="201"/>
      <c r="M20" s="141">
        <f>G20*H20+K20</f>
        <v>14710.8</v>
      </c>
      <c r="N20" s="142">
        <v>0</v>
      </c>
      <c r="O20" s="166">
        <f>M20*N20</f>
        <v>0</v>
      </c>
    </row>
    <row r="21" spans="1:15" x14ac:dyDescent="0.25">
      <c r="A21" s="227"/>
      <c r="B21" s="228"/>
      <c r="C21" s="138" t="s">
        <v>158</v>
      </c>
      <c r="D21" s="198" t="s">
        <v>165</v>
      </c>
      <c r="E21" s="199"/>
      <c r="F21" s="199"/>
      <c r="G21" s="139">
        <v>0.4</v>
      </c>
      <c r="H21" s="200">
        <v>12792</v>
      </c>
      <c r="I21" s="201"/>
      <c r="J21" s="140"/>
      <c r="K21" s="200">
        <f>G21*H21*0.15</f>
        <v>767.52</v>
      </c>
      <c r="L21" s="201"/>
      <c r="M21" s="141">
        <f>G21*H21+K21</f>
        <v>5884.32</v>
      </c>
      <c r="N21" s="142">
        <v>0</v>
      </c>
      <c r="O21" s="166">
        <f>M21*N21</f>
        <v>0</v>
      </c>
    </row>
    <row r="22" spans="1:15" x14ac:dyDescent="0.25">
      <c r="A22" s="227"/>
      <c r="B22" s="228"/>
      <c r="C22" s="138" t="s">
        <v>158</v>
      </c>
      <c r="D22" s="198" t="s">
        <v>166</v>
      </c>
      <c r="E22" s="199"/>
      <c r="F22" s="199"/>
      <c r="G22" s="139">
        <v>0.2</v>
      </c>
      <c r="H22" s="200">
        <v>12792</v>
      </c>
      <c r="I22" s="201"/>
      <c r="J22" s="140"/>
      <c r="K22" s="200">
        <f>G22*H22*0.15</f>
        <v>383.76</v>
      </c>
      <c r="L22" s="201"/>
      <c r="M22" s="141">
        <f>G22*H22+K22</f>
        <v>2942.16</v>
      </c>
      <c r="N22" s="142">
        <v>0</v>
      </c>
      <c r="O22" s="166">
        <f>M22*N22</f>
        <v>0</v>
      </c>
    </row>
    <row r="23" spans="1:15" x14ac:dyDescent="0.25">
      <c r="A23" s="165"/>
      <c r="B23" s="143"/>
      <c r="C23" s="138" t="s">
        <v>158</v>
      </c>
      <c r="D23" s="198" t="s">
        <v>167</v>
      </c>
      <c r="E23" s="199"/>
      <c r="F23" s="199"/>
      <c r="G23" s="139">
        <v>3</v>
      </c>
      <c r="H23" s="200">
        <v>12792</v>
      </c>
      <c r="I23" s="201"/>
      <c r="J23" s="140"/>
      <c r="K23" s="200">
        <f>G23*H23*0.15</f>
        <v>5756.4</v>
      </c>
      <c r="L23" s="201"/>
      <c r="M23" s="141">
        <f>G23*H23+K23</f>
        <v>44132.4</v>
      </c>
      <c r="N23" s="142">
        <v>3</v>
      </c>
      <c r="O23" s="166">
        <f>M23*N23</f>
        <v>132397.20000000001</v>
      </c>
    </row>
    <row r="24" spans="1:15" x14ac:dyDescent="0.25">
      <c r="A24" s="223"/>
      <c r="B24" s="224"/>
      <c r="C24" s="138"/>
      <c r="D24" s="146" t="s">
        <v>168</v>
      </c>
      <c r="E24" s="147"/>
      <c r="F24" s="147"/>
      <c r="G24" s="148">
        <f>SUM(G15:G23)</f>
        <v>9.3000000000000007</v>
      </c>
      <c r="H24" s="149"/>
      <c r="I24" s="150"/>
      <c r="J24" s="151"/>
      <c r="K24" s="149"/>
      <c r="L24" s="150"/>
      <c r="M24" s="149">
        <f>SUM(M15:M23)</f>
        <v>162947.18</v>
      </c>
      <c r="N24" s="179"/>
      <c r="O24" s="177">
        <f>SUM(O15:O23)</f>
        <v>209102.2</v>
      </c>
    </row>
    <row r="25" spans="1:15" x14ac:dyDescent="0.25">
      <c r="A25" s="225" t="s">
        <v>169</v>
      </c>
      <c r="B25" s="226"/>
      <c r="C25" s="138" t="s">
        <v>170</v>
      </c>
      <c r="D25" s="198" t="s">
        <v>171</v>
      </c>
      <c r="E25" s="199"/>
      <c r="F25" s="199"/>
      <c r="G25" s="142">
        <v>1</v>
      </c>
      <c r="H25" s="200">
        <v>12792</v>
      </c>
      <c r="I25" s="201"/>
      <c r="J25" s="154">
        <v>6000</v>
      </c>
      <c r="K25" s="200">
        <f>G25*(H25+J25)*0.15</f>
        <v>2818.7999999999997</v>
      </c>
      <c r="L25" s="201"/>
      <c r="M25" s="141">
        <f>G25* (H25+J25+K25)</f>
        <v>21610.799999999999</v>
      </c>
      <c r="N25" s="142">
        <v>3</v>
      </c>
      <c r="O25" s="166">
        <f>M25*N25</f>
        <v>64832.399999999994</v>
      </c>
    </row>
    <row r="26" spans="1:15" x14ac:dyDescent="0.25">
      <c r="A26" s="165"/>
      <c r="B26" s="143"/>
      <c r="C26" s="138" t="s">
        <v>170</v>
      </c>
      <c r="D26" s="198" t="s">
        <v>172</v>
      </c>
      <c r="E26" s="199"/>
      <c r="F26" s="199"/>
      <c r="G26" s="142">
        <v>17</v>
      </c>
      <c r="H26" s="200">
        <v>12792</v>
      </c>
      <c r="I26" s="201"/>
      <c r="J26" s="154"/>
      <c r="K26" s="200">
        <f>G26*H26*0.15</f>
        <v>32619.599999999999</v>
      </c>
      <c r="L26" s="201"/>
      <c r="M26" s="141">
        <f>G26*H26+K26</f>
        <v>250083.6</v>
      </c>
      <c r="N26" s="142">
        <v>3</v>
      </c>
      <c r="O26" s="166">
        <f t="shared" ref="O26" si="3">M26*N26</f>
        <v>750250.8</v>
      </c>
    </row>
    <row r="27" spans="1:15" x14ac:dyDescent="0.25">
      <c r="A27" s="223"/>
      <c r="B27" s="224"/>
      <c r="C27" s="138"/>
      <c r="D27" s="146" t="s">
        <v>168</v>
      </c>
      <c r="E27" s="152"/>
      <c r="F27" s="152"/>
      <c r="G27" s="139">
        <f>SUM(G25:G26)</f>
        <v>18</v>
      </c>
      <c r="H27" s="141"/>
      <c r="I27" s="144"/>
      <c r="J27" s="154"/>
      <c r="K27" s="141"/>
      <c r="L27" s="144"/>
      <c r="M27" s="141">
        <f>SUM(M25:M26)</f>
        <v>271694.40000000002</v>
      </c>
      <c r="N27" s="153"/>
      <c r="O27" s="166">
        <f>SUM(O25:O26)</f>
        <v>815083.20000000007</v>
      </c>
    </row>
    <row r="28" spans="1:15" ht="15.75" thickBot="1" x14ac:dyDescent="0.3">
      <c r="A28" s="229" t="s">
        <v>175</v>
      </c>
      <c r="B28" s="230"/>
      <c r="C28" s="167"/>
      <c r="D28" s="168"/>
      <c r="E28" s="169"/>
      <c r="F28" s="169"/>
      <c r="G28" s="170">
        <f>G11+G14+G24+G27</f>
        <v>33.35</v>
      </c>
      <c r="H28" s="171"/>
      <c r="I28" s="172"/>
      <c r="J28" s="173"/>
      <c r="K28" s="171"/>
      <c r="L28" s="172"/>
      <c r="M28" s="174">
        <f>M11+M14+M24+M27</f>
        <v>580631.78</v>
      </c>
      <c r="N28" s="175"/>
      <c r="O28" s="176">
        <f>O11+O14+O24+O27</f>
        <v>1407531</v>
      </c>
    </row>
    <row r="30" spans="1:15" ht="110.25" customHeight="1" x14ac:dyDescent="0.25"/>
    <row r="31" spans="1:15" ht="32.25" customHeight="1" thickBot="1" x14ac:dyDescent="0.3">
      <c r="A31" s="231" t="s">
        <v>176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</row>
    <row r="32" spans="1:15" x14ac:dyDescent="0.25">
      <c r="A32" s="212" t="s">
        <v>127</v>
      </c>
      <c r="B32" s="213"/>
      <c r="C32" s="214"/>
      <c r="D32" s="215" t="s">
        <v>128</v>
      </c>
      <c r="E32" s="216"/>
      <c r="F32" s="217"/>
      <c r="G32" s="221" t="s">
        <v>129</v>
      </c>
      <c r="H32" s="215" t="s">
        <v>130</v>
      </c>
      <c r="I32" s="217"/>
      <c r="J32" s="213"/>
      <c r="K32" s="213"/>
      <c r="L32" s="213"/>
      <c r="M32" s="202" t="s">
        <v>131</v>
      </c>
      <c r="N32" s="202" t="s">
        <v>132</v>
      </c>
      <c r="O32" s="204" t="s">
        <v>133</v>
      </c>
    </row>
    <row r="33" spans="1:15" ht="28.5" customHeight="1" thickBot="1" x14ac:dyDescent="0.3">
      <c r="A33" s="206" t="s">
        <v>134</v>
      </c>
      <c r="B33" s="207"/>
      <c r="C33" s="158" t="s">
        <v>135</v>
      </c>
      <c r="D33" s="218"/>
      <c r="E33" s="219"/>
      <c r="F33" s="220"/>
      <c r="G33" s="222"/>
      <c r="H33" s="218"/>
      <c r="I33" s="220"/>
      <c r="J33" s="180" t="s">
        <v>136</v>
      </c>
      <c r="K33" s="208" t="s">
        <v>137</v>
      </c>
      <c r="L33" s="207"/>
      <c r="M33" s="203"/>
      <c r="N33" s="203"/>
      <c r="O33" s="205"/>
    </row>
    <row r="34" spans="1:15" ht="15" customHeight="1" thickBot="1" x14ac:dyDescent="0.3">
      <c r="A34" s="209" t="s">
        <v>138</v>
      </c>
      <c r="B34" s="210"/>
      <c r="C34" s="155" t="s">
        <v>139</v>
      </c>
      <c r="D34" s="211" t="s">
        <v>140</v>
      </c>
      <c r="E34" s="210"/>
      <c r="F34" s="210"/>
      <c r="G34" s="155" t="s">
        <v>0</v>
      </c>
      <c r="H34" s="211" t="s">
        <v>1</v>
      </c>
      <c r="I34" s="210"/>
      <c r="J34" s="156" t="s">
        <v>141</v>
      </c>
      <c r="K34" s="211" t="s">
        <v>142</v>
      </c>
      <c r="L34" s="210"/>
      <c r="M34" s="155" t="s">
        <v>143</v>
      </c>
      <c r="N34" s="155" t="s">
        <v>144</v>
      </c>
      <c r="O34" s="157" t="s">
        <v>145</v>
      </c>
    </row>
    <row r="35" spans="1:15" x14ac:dyDescent="0.25">
      <c r="A35" s="192" t="s">
        <v>146</v>
      </c>
      <c r="B35" s="193"/>
      <c r="C35" s="159" t="s">
        <v>147</v>
      </c>
      <c r="D35" s="194" t="s">
        <v>148</v>
      </c>
      <c r="E35" s="195"/>
      <c r="F35" s="195"/>
      <c r="G35" s="160">
        <v>1</v>
      </c>
      <c r="H35" s="196">
        <v>34000</v>
      </c>
      <c r="I35" s="197"/>
      <c r="J35" s="161"/>
      <c r="K35" s="196">
        <f t="shared" ref="K35:K40" si="4">G35*H35*0.15</f>
        <v>5100</v>
      </c>
      <c r="L35" s="197"/>
      <c r="M35" s="162">
        <f>H35+K35</f>
        <v>39100</v>
      </c>
      <c r="N35" s="163">
        <v>9</v>
      </c>
      <c r="O35" s="164">
        <f t="shared" ref="O35:O40" si="5">M35*N35</f>
        <v>351900</v>
      </c>
    </row>
    <row r="36" spans="1:15" x14ac:dyDescent="0.25">
      <c r="A36" s="165"/>
      <c r="B36" s="143"/>
      <c r="C36" s="138" t="s">
        <v>147</v>
      </c>
      <c r="D36" s="198" t="s">
        <v>149</v>
      </c>
      <c r="E36" s="199"/>
      <c r="F36" s="199"/>
      <c r="G36" s="139">
        <v>0.5</v>
      </c>
      <c r="H36" s="200">
        <v>29000</v>
      </c>
      <c r="I36" s="201"/>
      <c r="J36" s="140"/>
      <c r="K36" s="200">
        <f t="shared" si="4"/>
        <v>2175</v>
      </c>
      <c r="L36" s="201"/>
      <c r="M36" s="141">
        <f>G36*H36+K36</f>
        <v>16675</v>
      </c>
      <c r="N36" s="142">
        <v>5</v>
      </c>
      <c r="O36" s="166">
        <f t="shared" si="5"/>
        <v>83375</v>
      </c>
    </row>
    <row r="37" spans="1:15" x14ac:dyDescent="0.25">
      <c r="A37" s="165"/>
      <c r="B37" s="143"/>
      <c r="C37" s="138" t="s">
        <v>147</v>
      </c>
      <c r="D37" s="198" t="s">
        <v>150</v>
      </c>
      <c r="E37" s="199"/>
      <c r="F37" s="199"/>
      <c r="G37" s="139">
        <v>1.5</v>
      </c>
      <c r="H37" s="200">
        <v>15000</v>
      </c>
      <c r="I37" s="201"/>
      <c r="J37" s="140"/>
      <c r="K37" s="200">
        <f t="shared" si="4"/>
        <v>3375</v>
      </c>
      <c r="L37" s="201"/>
      <c r="M37" s="141">
        <f>G37*H37+K37</f>
        <v>25875</v>
      </c>
      <c r="N37" s="142">
        <v>9</v>
      </c>
      <c r="O37" s="166">
        <f t="shared" si="5"/>
        <v>232875</v>
      </c>
    </row>
    <row r="38" spans="1:15" x14ac:dyDescent="0.25">
      <c r="A38" s="165"/>
      <c r="B38" s="143"/>
      <c r="C38" s="138" t="s">
        <v>147</v>
      </c>
      <c r="D38" s="198" t="s">
        <v>173</v>
      </c>
      <c r="E38" s="199"/>
      <c r="F38" s="199"/>
      <c r="G38" s="139">
        <v>0.5</v>
      </c>
      <c r="H38" s="200">
        <v>20000</v>
      </c>
      <c r="I38" s="201"/>
      <c r="J38" s="140"/>
      <c r="K38" s="200">
        <f t="shared" si="4"/>
        <v>1500</v>
      </c>
      <c r="L38" s="232"/>
      <c r="M38" s="141">
        <f>G38*H38+K38</f>
        <v>11500</v>
      </c>
      <c r="N38" s="142">
        <v>9</v>
      </c>
      <c r="O38" s="166">
        <f t="shared" si="5"/>
        <v>103500</v>
      </c>
    </row>
    <row r="39" spans="1:15" x14ac:dyDescent="0.25">
      <c r="A39" s="165"/>
      <c r="B39" s="143"/>
      <c r="C39" s="138" t="s">
        <v>147</v>
      </c>
      <c r="D39" s="198" t="s">
        <v>151</v>
      </c>
      <c r="E39" s="199"/>
      <c r="F39" s="199"/>
      <c r="G39" s="139">
        <v>0.3</v>
      </c>
      <c r="H39" s="200">
        <v>20000</v>
      </c>
      <c r="I39" s="201"/>
      <c r="J39" s="140"/>
      <c r="K39" s="200">
        <f t="shared" si="4"/>
        <v>900</v>
      </c>
      <c r="L39" s="232"/>
      <c r="M39" s="141">
        <f>G39*H39+K39</f>
        <v>6900</v>
      </c>
      <c r="N39" s="142">
        <v>9</v>
      </c>
      <c r="O39" s="166">
        <f t="shared" si="5"/>
        <v>62100</v>
      </c>
    </row>
    <row r="40" spans="1:15" x14ac:dyDescent="0.25">
      <c r="A40" s="165"/>
      <c r="B40" s="143"/>
      <c r="C40" s="138" t="s">
        <v>147</v>
      </c>
      <c r="D40" s="198" t="s">
        <v>152</v>
      </c>
      <c r="E40" s="199"/>
      <c r="F40" s="199"/>
      <c r="G40" s="139">
        <v>0.25</v>
      </c>
      <c r="H40" s="200">
        <v>12792</v>
      </c>
      <c r="I40" s="201"/>
      <c r="J40" s="140"/>
      <c r="K40" s="200">
        <f t="shared" si="4"/>
        <v>479.7</v>
      </c>
      <c r="L40" s="201"/>
      <c r="M40" s="141">
        <f>G40*H40+K40</f>
        <v>3677.7</v>
      </c>
      <c r="N40" s="142">
        <v>9</v>
      </c>
      <c r="O40" s="166">
        <f t="shared" si="5"/>
        <v>33099.299999999996</v>
      </c>
    </row>
    <row r="41" spans="1:15" x14ac:dyDescent="0.25">
      <c r="A41" s="223"/>
      <c r="B41" s="224"/>
      <c r="C41" s="145"/>
      <c r="D41" s="146" t="s">
        <v>168</v>
      </c>
      <c r="E41" s="147"/>
      <c r="F41" s="147"/>
      <c r="G41" s="148">
        <f>SUM(G35:G40)</f>
        <v>4.05</v>
      </c>
      <c r="H41" s="149"/>
      <c r="I41" s="150"/>
      <c r="J41" s="151"/>
      <c r="K41" s="149"/>
      <c r="L41" s="150"/>
      <c r="M41" s="141">
        <f>SUM(M35:M40)</f>
        <v>103727.7</v>
      </c>
      <c r="N41" s="142"/>
      <c r="O41" s="177">
        <f>SUM(O35:O40)</f>
        <v>866849.3</v>
      </c>
    </row>
    <row r="42" spans="1:15" x14ac:dyDescent="0.25">
      <c r="A42" s="225" t="s">
        <v>153</v>
      </c>
      <c r="B42" s="226"/>
      <c r="C42" s="138" t="s">
        <v>154</v>
      </c>
      <c r="D42" s="198" t="s">
        <v>155</v>
      </c>
      <c r="E42" s="199"/>
      <c r="F42" s="199"/>
      <c r="G42" s="139">
        <v>1</v>
      </c>
      <c r="H42" s="200">
        <v>27000</v>
      </c>
      <c r="I42" s="201"/>
      <c r="J42" s="140"/>
      <c r="K42" s="200">
        <f>G42*H42*0.15</f>
        <v>4050</v>
      </c>
      <c r="L42" s="201"/>
      <c r="M42" s="141">
        <f>G42*H42+K42</f>
        <v>31050</v>
      </c>
      <c r="N42" s="142">
        <v>9</v>
      </c>
      <c r="O42" s="166">
        <f>M42*N42</f>
        <v>279450</v>
      </c>
    </row>
    <row r="43" spans="1:15" x14ac:dyDescent="0.25">
      <c r="A43" s="227"/>
      <c r="B43" s="228"/>
      <c r="C43" s="138" t="s">
        <v>154</v>
      </c>
      <c r="D43" s="198" t="s">
        <v>156</v>
      </c>
      <c r="E43" s="199"/>
      <c r="F43" s="199"/>
      <c r="G43" s="139">
        <v>1</v>
      </c>
      <c r="H43" s="200">
        <v>19000</v>
      </c>
      <c r="I43" s="201"/>
      <c r="J43" s="140"/>
      <c r="K43" s="200">
        <f>G43*H43*0.15</f>
        <v>2850</v>
      </c>
      <c r="L43" s="201"/>
      <c r="M43" s="141">
        <f>G43*H43+K43</f>
        <v>21850</v>
      </c>
      <c r="N43" s="142">
        <v>9</v>
      </c>
      <c r="O43" s="166">
        <f>M43*N43</f>
        <v>196650</v>
      </c>
    </row>
    <row r="44" spans="1:15" x14ac:dyDescent="0.25">
      <c r="A44" s="223"/>
      <c r="B44" s="224"/>
      <c r="C44" s="145"/>
      <c r="D44" s="146" t="s">
        <v>168</v>
      </c>
      <c r="E44" s="147"/>
      <c r="F44" s="147"/>
      <c r="G44" s="148">
        <f>SUM(G42:G43)</f>
        <v>2</v>
      </c>
      <c r="H44" s="149"/>
      <c r="I44" s="150"/>
      <c r="J44" s="151"/>
      <c r="K44" s="149"/>
      <c r="L44" s="150"/>
      <c r="M44" s="141">
        <f>SUM(M42:M43)</f>
        <v>52900</v>
      </c>
      <c r="N44" s="142"/>
      <c r="O44" s="177">
        <f>SUM(O42:O43)</f>
        <v>476100</v>
      </c>
    </row>
    <row r="45" spans="1:15" x14ac:dyDescent="0.25">
      <c r="A45" s="225" t="s">
        <v>157</v>
      </c>
      <c r="B45" s="226"/>
      <c r="C45" s="138" t="s">
        <v>158</v>
      </c>
      <c r="D45" s="198" t="s">
        <v>159</v>
      </c>
      <c r="E45" s="199"/>
      <c r="F45" s="199"/>
      <c r="G45" s="139">
        <v>1</v>
      </c>
      <c r="H45" s="200">
        <v>29000</v>
      </c>
      <c r="I45" s="201"/>
      <c r="J45" s="140"/>
      <c r="K45" s="200">
        <f>G45*H45*0.15</f>
        <v>4350</v>
      </c>
      <c r="L45" s="201"/>
      <c r="M45" s="141">
        <f>G45*H45+K45</f>
        <v>33350</v>
      </c>
      <c r="N45" s="142">
        <v>8</v>
      </c>
      <c r="O45" s="166">
        <f>M45*N45</f>
        <v>266800</v>
      </c>
    </row>
    <row r="46" spans="1:15" x14ac:dyDescent="0.25">
      <c r="A46" s="227"/>
      <c r="B46" s="228"/>
      <c r="C46" s="138" t="s">
        <v>158</v>
      </c>
      <c r="D46" s="198" t="s">
        <v>160</v>
      </c>
      <c r="E46" s="199"/>
      <c r="F46" s="199"/>
      <c r="G46" s="139">
        <v>1</v>
      </c>
      <c r="H46" s="200">
        <v>15500</v>
      </c>
      <c r="I46" s="201"/>
      <c r="J46" s="140"/>
      <c r="K46" s="200">
        <f>G46*H46*0.15</f>
        <v>2325</v>
      </c>
      <c r="L46" s="201"/>
      <c r="M46" s="141">
        <f>G46*H46+K46</f>
        <v>17825</v>
      </c>
      <c r="N46" s="142">
        <v>8</v>
      </c>
      <c r="O46" s="166">
        <f>M46*N46</f>
        <v>142600</v>
      </c>
    </row>
    <row r="47" spans="1:15" x14ac:dyDescent="0.25">
      <c r="A47" s="227"/>
      <c r="B47" s="228"/>
      <c r="C47" s="138" t="s">
        <v>158</v>
      </c>
      <c r="D47" s="198" t="s">
        <v>161</v>
      </c>
      <c r="E47" s="199"/>
      <c r="F47" s="199"/>
      <c r="G47" s="139">
        <v>1.2</v>
      </c>
      <c r="H47" s="200">
        <v>15500</v>
      </c>
      <c r="I47" s="201"/>
      <c r="J47" s="141"/>
      <c r="K47" s="200">
        <f>G47*H47*0.15</f>
        <v>2790</v>
      </c>
      <c r="L47" s="201"/>
      <c r="M47" s="141">
        <f>G47*H47+K47</f>
        <v>21390</v>
      </c>
      <c r="N47" s="142">
        <v>9</v>
      </c>
      <c r="O47" s="166">
        <f>M47*N47</f>
        <v>192510</v>
      </c>
    </row>
    <row r="48" spans="1:15" x14ac:dyDescent="0.25">
      <c r="A48" s="227"/>
      <c r="B48" s="228"/>
      <c r="C48" s="138" t="s">
        <v>158</v>
      </c>
      <c r="D48" s="198" t="s">
        <v>162</v>
      </c>
      <c r="E48" s="199"/>
      <c r="F48" s="199"/>
      <c r="G48" s="139">
        <v>1</v>
      </c>
      <c r="H48" s="200">
        <v>15500</v>
      </c>
      <c r="I48" s="201"/>
      <c r="J48" s="141">
        <v>2100</v>
      </c>
      <c r="K48" s="200">
        <f>G48*(H48+J48)*0.15</f>
        <v>2640</v>
      </c>
      <c r="L48" s="201"/>
      <c r="M48" s="141">
        <f>G48* (H48+J48+K48)</f>
        <v>20240</v>
      </c>
      <c r="N48" s="142">
        <v>8</v>
      </c>
      <c r="O48" s="166">
        <f t="shared" ref="O48:O49" si="6">M48*N48</f>
        <v>161920</v>
      </c>
    </row>
    <row r="49" spans="1:15" x14ac:dyDescent="0.25">
      <c r="A49" s="227"/>
      <c r="B49" s="228"/>
      <c r="C49" s="138" t="s">
        <v>158</v>
      </c>
      <c r="D49" s="198" t="s">
        <v>163</v>
      </c>
      <c r="E49" s="199"/>
      <c r="F49" s="199"/>
      <c r="G49" s="139">
        <v>1</v>
      </c>
      <c r="H49" s="200">
        <v>15500</v>
      </c>
      <c r="I49" s="201"/>
      <c r="J49" s="141">
        <v>2100</v>
      </c>
      <c r="K49" s="200">
        <f>G49*(H49+J49)*0.15</f>
        <v>2640</v>
      </c>
      <c r="L49" s="201"/>
      <c r="M49" s="141">
        <f>G49* (H49+J49+K49)</f>
        <v>20240</v>
      </c>
      <c r="N49" s="142">
        <v>8</v>
      </c>
      <c r="O49" s="166">
        <f t="shared" si="6"/>
        <v>161920</v>
      </c>
    </row>
    <row r="50" spans="1:15" x14ac:dyDescent="0.25">
      <c r="A50" s="227"/>
      <c r="B50" s="228"/>
      <c r="C50" s="138" t="s">
        <v>158</v>
      </c>
      <c r="D50" s="198" t="s">
        <v>164</v>
      </c>
      <c r="E50" s="199"/>
      <c r="F50" s="199"/>
      <c r="G50" s="139">
        <v>1</v>
      </c>
      <c r="H50" s="200">
        <v>12792</v>
      </c>
      <c r="I50" s="201"/>
      <c r="J50" s="140"/>
      <c r="K50" s="200">
        <f>G50*H50*0.15</f>
        <v>1918.8</v>
      </c>
      <c r="L50" s="201"/>
      <c r="M50" s="141">
        <f>G50*H50+K50</f>
        <v>14710.8</v>
      </c>
      <c r="N50" s="142">
        <v>7</v>
      </c>
      <c r="O50" s="166">
        <f>M50*N50</f>
        <v>102975.59999999999</v>
      </c>
    </row>
    <row r="51" spans="1:15" x14ac:dyDescent="0.25">
      <c r="A51" s="227"/>
      <c r="B51" s="228"/>
      <c r="C51" s="138" t="s">
        <v>158</v>
      </c>
      <c r="D51" s="198" t="s">
        <v>165</v>
      </c>
      <c r="E51" s="199"/>
      <c r="F51" s="199"/>
      <c r="G51" s="139">
        <v>0.4</v>
      </c>
      <c r="H51" s="200">
        <v>12792</v>
      </c>
      <c r="I51" s="201"/>
      <c r="J51" s="140"/>
      <c r="K51" s="200">
        <f>G51*H51*0.15</f>
        <v>767.52</v>
      </c>
      <c r="L51" s="201"/>
      <c r="M51" s="141">
        <f>G51*H51+K51</f>
        <v>5884.32</v>
      </c>
      <c r="N51" s="142">
        <v>6</v>
      </c>
      <c r="O51" s="166">
        <f>M51*N51</f>
        <v>35305.919999999998</v>
      </c>
    </row>
    <row r="52" spans="1:15" x14ac:dyDescent="0.25">
      <c r="A52" s="227"/>
      <c r="B52" s="228"/>
      <c r="C52" s="138" t="s">
        <v>158</v>
      </c>
      <c r="D52" s="198" t="s">
        <v>166</v>
      </c>
      <c r="E52" s="199"/>
      <c r="F52" s="199"/>
      <c r="G52" s="139">
        <v>0.2</v>
      </c>
      <c r="H52" s="200">
        <v>12792</v>
      </c>
      <c r="I52" s="201"/>
      <c r="J52" s="140"/>
      <c r="K52" s="200">
        <f>G52*H52*0.15</f>
        <v>383.76</v>
      </c>
      <c r="L52" s="201"/>
      <c r="M52" s="141">
        <f>G52*H52+K52</f>
        <v>2942.16</v>
      </c>
      <c r="N52" s="142">
        <v>6</v>
      </c>
      <c r="O52" s="166">
        <f>M52*N52</f>
        <v>17652.96</v>
      </c>
    </row>
    <row r="53" spans="1:15" x14ac:dyDescent="0.25">
      <c r="A53" s="165"/>
      <c r="B53" s="143"/>
      <c r="C53" s="138" t="s">
        <v>158</v>
      </c>
      <c r="D53" s="198" t="s">
        <v>167</v>
      </c>
      <c r="E53" s="199"/>
      <c r="F53" s="199"/>
      <c r="G53" s="139">
        <v>3</v>
      </c>
      <c r="H53" s="200">
        <v>12792</v>
      </c>
      <c r="I53" s="201"/>
      <c r="J53" s="140"/>
      <c r="K53" s="200">
        <f>G53*H53*0.15</f>
        <v>5756.4</v>
      </c>
      <c r="L53" s="201"/>
      <c r="M53" s="141">
        <f>G53*H53+K53</f>
        <v>44132.4</v>
      </c>
      <c r="N53" s="142">
        <v>8</v>
      </c>
      <c r="O53" s="166">
        <f>M53*N53</f>
        <v>353059.2</v>
      </c>
    </row>
    <row r="54" spans="1:15" x14ac:dyDescent="0.25">
      <c r="A54" s="223"/>
      <c r="B54" s="224"/>
      <c r="C54" s="138"/>
      <c r="D54" s="146" t="s">
        <v>168</v>
      </c>
      <c r="E54" s="152"/>
      <c r="F54" s="152"/>
      <c r="G54" s="139">
        <f>SUM(G45:G53)</f>
        <v>9.8000000000000007</v>
      </c>
      <c r="H54" s="141"/>
      <c r="I54" s="144"/>
      <c r="J54" s="140"/>
      <c r="K54" s="141"/>
      <c r="L54" s="144"/>
      <c r="M54" s="141">
        <f>SUM(M45:M53)</f>
        <v>180714.68</v>
      </c>
      <c r="N54" s="153"/>
      <c r="O54" s="177">
        <f>SUM(O45:O53)</f>
        <v>1434743.68</v>
      </c>
    </row>
    <row r="55" spans="1:15" x14ac:dyDescent="0.25">
      <c r="A55" s="225" t="s">
        <v>169</v>
      </c>
      <c r="B55" s="226"/>
      <c r="C55" s="138" t="s">
        <v>170</v>
      </c>
      <c r="D55" s="198" t="s">
        <v>171</v>
      </c>
      <c r="E55" s="199"/>
      <c r="F55" s="199"/>
      <c r="G55" s="142">
        <v>1</v>
      </c>
      <c r="H55" s="200">
        <v>12792</v>
      </c>
      <c r="I55" s="201"/>
      <c r="J55" s="154">
        <v>6000</v>
      </c>
      <c r="K55" s="200">
        <f>G55*(H55+J55)*0.15</f>
        <v>2818.7999999999997</v>
      </c>
      <c r="L55" s="201"/>
      <c r="M55" s="141">
        <f>G55* (H55+J55+K55)</f>
        <v>21610.799999999999</v>
      </c>
      <c r="N55" s="142">
        <v>9</v>
      </c>
      <c r="O55" s="166">
        <f>M55*N55</f>
        <v>194497.19999999998</v>
      </c>
    </row>
    <row r="56" spans="1:15" x14ac:dyDescent="0.25">
      <c r="A56" s="165"/>
      <c r="B56" s="143"/>
      <c r="C56" s="138" t="s">
        <v>170</v>
      </c>
      <c r="D56" s="198" t="s">
        <v>172</v>
      </c>
      <c r="E56" s="199"/>
      <c r="F56" s="199"/>
      <c r="G56" s="142">
        <v>17</v>
      </c>
      <c r="H56" s="200">
        <v>12792</v>
      </c>
      <c r="I56" s="201"/>
      <c r="J56" s="154"/>
      <c r="K56" s="200">
        <f>G56*H56*0.15</f>
        <v>32619.599999999999</v>
      </c>
      <c r="L56" s="201"/>
      <c r="M56" s="141">
        <f>G56*H56+K56</f>
        <v>250083.6</v>
      </c>
      <c r="N56" s="142">
        <v>9</v>
      </c>
      <c r="O56" s="166">
        <f t="shared" ref="O56" si="7">M56*N56</f>
        <v>2250752.4</v>
      </c>
    </row>
    <row r="57" spans="1:15" x14ac:dyDescent="0.25">
      <c r="A57" s="223"/>
      <c r="B57" s="224"/>
      <c r="C57" s="138"/>
      <c r="D57" s="146" t="s">
        <v>168</v>
      </c>
      <c r="E57" s="152"/>
      <c r="F57" s="152"/>
      <c r="G57" s="139">
        <f>SUM(G55:G56)</f>
        <v>18</v>
      </c>
      <c r="H57" s="141"/>
      <c r="I57" s="144"/>
      <c r="J57" s="154"/>
      <c r="K57" s="141"/>
      <c r="L57" s="144"/>
      <c r="M57" s="141">
        <f>SUM(M55:M56)</f>
        <v>271694.40000000002</v>
      </c>
      <c r="N57" s="153"/>
      <c r="O57" s="177">
        <f>SUM(O55:O56)</f>
        <v>2445249.6</v>
      </c>
    </row>
    <row r="58" spans="1:15" ht="15.75" thickBot="1" x14ac:dyDescent="0.3">
      <c r="A58" s="229" t="s">
        <v>175</v>
      </c>
      <c r="B58" s="230"/>
      <c r="C58" s="167"/>
      <c r="D58" s="168"/>
      <c r="E58" s="169"/>
      <c r="F58" s="169"/>
      <c r="G58" s="170">
        <f>G41+G44+G54+G57</f>
        <v>33.85</v>
      </c>
      <c r="H58" s="171"/>
      <c r="I58" s="172"/>
      <c r="J58" s="173"/>
      <c r="K58" s="171"/>
      <c r="L58" s="172"/>
      <c r="M58" s="174">
        <f>M41+M44+M54+M57</f>
        <v>609036.78</v>
      </c>
      <c r="N58" s="175"/>
      <c r="O58" s="176">
        <f>O41+O44+O54+O57</f>
        <v>5222942.58</v>
      </c>
    </row>
    <row r="59" spans="1:15" ht="114" customHeight="1" x14ac:dyDescent="0.25"/>
    <row r="60" spans="1:15" ht="19.5" thickBot="1" x14ac:dyDescent="0.3">
      <c r="A60" s="231" t="s">
        <v>177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</row>
    <row r="61" spans="1:15" x14ac:dyDescent="0.25">
      <c r="A61" s="212" t="s">
        <v>127</v>
      </c>
      <c r="B61" s="213"/>
      <c r="C61" s="214"/>
      <c r="D61" s="215" t="s">
        <v>128</v>
      </c>
      <c r="E61" s="216"/>
      <c r="F61" s="217"/>
      <c r="G61" s="221" t="s">
        <v>129</v>
      </c>
      <c r="H61" s="215" t="s">
        <v>130</v>
      </c>
      <c r="I61" s="217"/>
      <c r="J61" s="213"/>
      <c r="K61" s="213"/>
      <c r="L61" s="213"/>
      <c r="M61" s="202" t="s">
        <v>131</v>
      </c>
      <c r="N61" s="202" t="s">
        <v>132</v>
      </c>
      <c r="O61" s="204" t="s">
        <v>133</v>
      </c>
    </row>
    <row r="62" spans="1:15" ht="39.75" customHeight="1" thickBot="1" x14ac:dyDescent="0.3">
      <c r="A62" s="206" t="s">
        <v>134</v>
      </c>
      <c r="B62" s="207"/>
      <c r="C62" s="158" t="s">
        <v>135</v>
      </c>
      <c r="D62" s="218"/>
      <c r="E62" s="219"/>
      <c r="F62" s="220"/>
      <c r="G62" s="222"/>
      <c r="H62" s="218"/>
      <c r="I62" s="220"/>
      <c r="J62" s="180" t="s">
        <v>136</v>
      </c>
      <c r="K62" s="208" t="s">
        <v>137</v>
      </c>
      <c r="L62" s="207"/>
      <c r="M62" s="203"/>
      <c r="N62" s="203"/>
      <c r="O62" s="205"/>
    </row>
    <row r="63" spans="1:15" ht="15.75" thickBot="1" x14ac:dyDescent="0.3">
      <c r="A63" s="209" t="s">
        <v>138</v>
      </c>
      <c r="B63" s="210"/>
      <c r="C63" s="155" t="s">
        <v>139</v>
      </c>
      <c r="D63" s="211" t="s">
        <v>140</v>
      </c>
      <c r="E63" s="210"/>
      <c r="F63" s="210"/>
      <c r="G63" s="155" t="s">
        <v>0</v>
      </c>
      <c r="H63" s="211" t="s">
        <v>1</v>
      </c>
      <c r="I63" s="210"/>
      <c r="J63" s="156" t="s">
        <v>141</v>
      </c>
      <c r="K63" s="211" t="s">
        <v>142</v>
      </c>
      <c r="L63" s="210"/>
      <c r="M63" s="155" t="s">
        <v>143</v>
      </c>
      <c r="N63" s="155" t="s">
        <v>144</v>
      </c>
      <c r="O63" s="157" t="s">
        <v>145</v>
      </c>
    </row>
    <row r="64" spans="1:15" x14ac:dyDescent="0.25">
      <c r="A64" s="192" t="s">
        <v>146</v>
      </c>
      <c r="B64" s="193"/>
      <c r="C64" s="159" t="s">
        <v>147</v>
      </c>
      <c r="D64" s="194" t="s">
        <v>148</v>
      </c>
      <c r="E64" s="195"/>
      <c r="F64" s="195"/>
      <c r="G64" s="160">
        <v>1</v>
      </c>
      <c r="H64" s="196">
        <v>34000</v>
      </c>
      <c r="I64" s="197"/>
      <c r="J64" s="161"/>
      <c r="K64" s="196">
        <f t="shared" ref="K64:K69" si="8">G64*H64*0.15</f>
        <v>5100</v>
      </c>
      <c r="L64" s="197"/>
      <c r="M64" s="162">
        <f>H64+K64</f>
        <v>39100</v>
      </c>
      <c r="N64" s="163">
        <v>9</v>
      </c>
      <c r="O64" s="164">
        <f t="shared" ref="O64:O69" si="9">M64*N64</f>
        <v>351900</v>
      </c>
    </row>
    <row r="65" spans="1:15" x14ac:dyDescent="0.25">
      <c r="A65" s="165"/>
      <c r="B65" s="143"/>
      <c r="C65" s="138" t="s">
        <v>147</v>
      </c>
      <c r="D65" s="198" t="s">
        <v>149</v>
      </c>
      <c r="E65" s="199"/>
      <c r="F65" s="199"/>
      <c r="G65" s="139">
        <v>0.5</v>
      </c>
      <c r="H65" s="200">
        <v>29000</v>
      </c>
      <c r="I65" s="201"/>
      <c r="J65" s="140"/>
      <c r="K65" s="200">
        <f t="shared" si="8"/>
        <v>2175</v>
      </c>
      <c r="L65" s="201"/>
      <c r="M65" s="141">
        <f>G65*H65+K65</f>
        <v>16675</v>
      </c>
      <c r="N65" s="142">
        <v>5</v>
      </c>
      <c r="O65" s="166">
        <f t="shared" si="9"/>
        <v>83375</v>
      </c>
    </row>
    <row r="66" spans="1:15" x14ac:dyDescent="0.25">
      <c r="A66" s="165"/>
      <c r="B66" s="143"/>
      <c r="C66" s="138" t="s">
        <v>147</v>
      </c>
      <c r="D66" s="198" t="s">
        <v>150</v>
      </c>
      <c r="E66" s="199"/>
      <c r="F66" s="199"/>
      <c r="G66" s="139">
        <v>1.5</v>
      </c>
      <c r="H66" s="200">
        <v>15000</v>
      </c>
      <c r="I66" s="201"/>
      <c r="J66" s="140"/>
      <c r="K66" s="200">
        <f t="shared" si="8"/>
        <v>3375</v>
      </c>
      <c r="L66" s="201"/>
      <c r="M66" s="141">
        <f>G66*H66+K66</f>
        <v>25875</v>
      </c>
      <c r="N66" s="142">
        <v>9</v>
      </c>
      <c r="O66" s="166">
        <f t="shared" si="9"/>
        <v>232875</v>
      </c>
    </row>
    <row r="67" spans="1:15" x14ac:dyDescent="0.25">
      <c r="A67" s="165"/>
      <c r="B67" s="143"/>
      <c r="C67" s="138" t="s">
        <v>147</v>
      </c>
      <c r="D67" s="198" t="s">
        <v>173</v>
      </c>
      <c r="E67" s="199"/>
      <c r="F67" s="199"/>
      <c r="G67" s="139">
        <v>0.5</v>
      </c>
      <c r="H67" s="200">
        <v>20000</v>
      </c>
      <c r="I67" s="201"/>
      <c r="J67" s="140"/>
      <c r="K67" s="200">
        <f t="shared" si="8"/>
        <v>1500</v>
      </c>
      <c r="L67" s="232"/>
      <c r="M67" s="141">
        <f>G67*H67+K67</f>
        <v>11500</v>
      </c>
      <c r="N67" s="142">
        <v>9</v>
      </c>
      <c r="O67" s="166">
        <f t="shared" si="9"/>
        <v>103500</v>
      </c>
    </row>
    <row r="68" spans="1:15" x14ac:dyDescent="0.25">
      <c r="A68" s="165"/>
      <c r="B68" s="143"/>
      <c r="C68" s="138" t="s">
        <v>147</v>
      </c>
      <c r="D68" s="198" t="s">
        <v>151</v>
      </c>
      <c r="E68" s="199"/>
      <c r="F68" s="199"/>
      <c r="G68" s="139">
        <v>0.3</v>
      </c>
      <c r="H68" s="200">
        <v>20000</v>
      </c>
      <c r="I68" s="201"/>
      <c r="J68" s="140"/>
      <c r="K68" s="200">
        <f t="shared" si="8"/>
        <v>900</v>
      </c>
      <c r="L68" s="232"/>
      <c r="M68" s="141">
        <f>G68*H68+K68</f>
        <v>6900</v>
      </c>
      <c r="N68" s="142">
        <v>9</v>
      </c>
      <c r="O68" s="166">
        <f t="shared" si="9"/>
        <v>62100</v>
      </c>
    </row>
    <row r="69" spans="1:15" x14ac:dyDescent="0.25">
      <c r="A69" s="165"/>
      <c r="B69" s="143"/>
      <c r="C69" s="138" t="s">
        <v>147</v>
      </c>
      <c r="D69" s="198" t="s">
        <v>152</v>
      </c>
      <c r="E69" s="199"/>
      <c r="F69" s="199"/>
      <c r="G69" s="139">
        <v>0.25</v>
      </c>
      <c r="H69" s="200">
        <v>12792</v>
      </c>
      <c r="I69" s="201"/>
      <c r="J69" s="140"/>
      <c r="K69" s="200">
        <f t="shared" si="8"/>
        <v>479.7</v>
      </c>
      <c r="L69" s="201"/>
      <c r="M69" s="141">
        <f>G69*H69+K69</f>
        <v>3677.7</v>
      </c>
      <c r="N69" s="142">
        <v>9</v>
      </c>
      <c r="O69" s="166">
        <f t="shared" si="9"/>
        <v>33099.299999999996</v>
      </c>
    </row>
    <row r="70" spans="1:15" x14ac:dyDescent="0.25">
      <c r="A70" s="223"/>
      <c r="B70" s="224"/>
      <c r="C70" s="145"/>
      <c r="D70" s="146" t="s">
        <v>168</v>
      </c>
      <c r="E70" s="147"/>
      <c r="F70" s="147"/>
      <c r="G70" s="148">
        <f>SUM(G64:G69)</f>
        <v>4.05</v>
      </c>
      <c r="H70" s="149"/>
      <c r="I70" s="150"/>
      <c r="J70" s="151"/>
      <c r="K70" s="149"/>
      <c r="L70" s="150"/>
      <c r="M70" s="141">
        <f>SUM(M64:M69)</f>
        <v>103727.7</v>
      </c>
      <c r="N70" s="142"/>
      <c r="O70" s="177">
        <f>SUM(O64:O69)</f>
        <v>866849.3</v>
      </c>
    </row>
    <row r="71" spans="1:15" x14ac:dyDescent="0.25">
      <c r="A71" s="225" t="s">
        <v>153</v>
      </c>
      <c r="B71" s="226"/>
      <c r="C71" s="138" t="s">
        <v>154</v>
      </c>
      <c r="D71" s="198" t="s">
        <v>155</v>
      </c>
      <c r="E71" s="199"/>
      <c r="F71" s="199"/>
      <c r="G71" s="139">
        <v>1</v>
      </c>
      <c r="H71" s="200">
        <v>27000</v>
      </c>
      <c r="I71" s="201"/>
      <c r="J71" s="140"/>
      <c r="K71" s="200">
        <f>G71*H71*0.15</f>
        <v>4050</v>
      </c>
      <c r="L71" s="201"/>
      <c r="M71" s="141">
        <f>G71*H71+K71</f>
        <v>31050</v>
      </c>
      <c r="N71" s="142">
        <v>9</v>
      </c>
      <c r="O71" s="166">
        <f>M71*N71</f>
        <v>279450</v>
      </c>
    </row>
    <row r="72" spans="1:15" x14ac:dyDescent="0.25">
      <c r="A72" s="227"/>
      <c r="B72" s="228"/>
      <c r="C72" s="138" t="s">
        <v>154</v>
      </c>
      <c r="D72" s="198" t="s">
        <v>156</v>
      </c>
      <c r="E72" s="199"/>
      <c r="F72" s="199"/>
      <c r="G72" s="139">
        <v>1</v>
      </c>
      <c r="H72" s="200">
        <v>19000</v>
      </c>
      <c r="I72" s="201"/>
      <c r="J72" s="140"/>
      <c r="K72" s="200">
        <f>G72*H72*0.15</f>
        <v>2850</v>
      </c>
      <c r="L72" s="201"/>
      <c r="M72" s="141">
        <f>G72*H72+K72</f>
        <v>21850</v>
      </c>
      <c r="N72" s="142">
        <v>9</v>
      </c>
      <c r="O72" s="166">
        <f>M72*N72</f>
        <v>196650</v>
      </c>
    </row>
    <row r="73" spans="1:15" x14ac:dyDescent="0.25">
      <c r="A73" s="223"/>
      <c r="B73" s="224"/>
      <c r="C73" s="145"/>
      <c r="D73" s="146" t="s">
        <v>168</v>
      </c>
      <c r="E73" s="147"/>
      <c r="F73" s="147"/>
      <c r="G73" s="148">
        <f>SUM(G71:G72)</f>
        <v>2</v>
      </c>
      <c r="H73" s="149"/>
      <c r="I73" s="150"/>
      <c r="J73" s="151"/>
      <c r="K73" s="149"/>
      <c r="L73" s="150"/>
      <c r="M73" s="141">
        <f>SUM(M71:M72)</f>
        <v>52900</v>
      </c>
      <c r="N73" s="142"/>
      <c r="O73" s="177">
        <f>SUM(O71:O72)</f>
        <v>476100</v>
      </c>
    </row>
    <row r="74" spans="1:15" x14ac:dyDescent="0.25">
      <c r="A74" s="225" t="s">
        <v>157</v>
      </c>
      <c r="B74" s="226"/>
      <c r="C74" s="138" t="s">
        <v>158</v>
      </c>
      <c r="D74" s="198" t="s">
        <v>159</v>
      </c>
      <c r="E74" s="199"/>
      <c r="F74" s="199"/>
      <c r="G74" s="139">
        <v>1</v>
      </c>
      <c r="H74" s="200">
        <v>29000</v>
      </c>
      <c r="I74" s="201"/>
      <c r="J74" s="140"/>
      <c r="K74" s="200">
        <f>G74*H74*0.15</f>
        <v>4350</v>
      </c>
      <c r="L74" s="201"/>
      <c r="M74" s="141">
        <f>G74*H74+K74</f>
        <v>33350</v>
      </c>
      <c r="N74" s="142">
        <v>8</v>
      </c>
      <c r="O74" s="166">
        <f>M74*N74</f>
        <v>266800</v>
      </c>
    </row>
    <row r="75" spans="1:15" x14ac:dyDescent="0.25">
      <c r="A75" s="227"/>
      <c r="B75" s="228"/>
      <c r="C75" s="138" t="s">
        <v>158</v>
      </c>
      <c r="D75" s="198" t="s">
        <v>160</v>
      </c>
      <c r="E75" s="199"/>
      <c r="F75" s="199"/>
      <c r="G75" s="139">
        <v>1</v>
      </c>
      <c r="H75" s="200">
        <v>15500</v>
      </c>
      <c r="I75" s="201"/>
      <c r="J75" s="140"/>
      <c r="K75" s="200">
        <f>G75*H75*0.15</f>
        <v>2325</v>
      </c>
      <c r="L75" s="201"/>
      <c r="M75" s="141">
        <f>G75*H75+K75</f>
        <v>17825</v>
      </c>
      <c r="N75" s="142">
        <v>8</v>
      </c>
      <c r="O75" s="166">
        <f>M75*N75</f>
        <v>142600</v>
      </c>
    </row>
    <row r="76" spans="1:15" x14ac:dyDescent="0.25">
      <c r="A76" s="227"/>
      <c r="B76" s="228"/>
      <c r="C76" s="138" t="s">
        <v>158</v>
      </c>
      <c r="D76" s="198" t="s">
        <v>161</v>
      </c>
      <c r="E76" s="199"/>
      <c r="F76" s="199"/>
      <c r="G76" s="139">
        <v>1.2</v>
      </c>
      <c r="H76" s="200">
        <v>15500</v>
      </c>
      <c r="I76" s="201"/>
      <c r="J76" s="141"/>
      <c r="K76" s="200">
        <f>G76*H76*0.15</f>
        <v>2790</v>
      </c>
      <c r="L76" s="201"/>
      <c r="M76" s="141">
        <f>G76*H76+K76</f>
        <v>21390</v>
      </c>
      <c r="N76" s="142">
        <v>9</v>
      </c>
      <c r="O76" s="166">
        <f>M76*N76</f>
        <v>192510</v>
      </c>
    </row>
    <row r="77" spans="1:15" x14ac:dyDescent="0.25">
      <c r="A77" s="227"/>
      <c r="B77" s="228"/>
      <c r="C77" s="138" t="s">
        <v>158</v>
      </c>
      <c r="D77" s="198" t="s">
        <v>162</v>
      </c>
      <c r="E77" s="199"/>
      <c r="F77" s="199"/>
      <c r="G77" s="139">
        <v>1</v>
      </c>
      <c r="H77" s="200">
        <v>15500</v>
      </c>
      <c r="I77" s="201"/>
      <c r="J77" s="141">
        <v>2100</v>
      </c>
      <c r="K77" s="200">
        <f>G77*(H77+J77)*0.15</f>
        <v>2640</v>
      </c>
      <c r="L77" s="201"/>
      <c r="M77" s="141">
        <f>G77* (H77+J77+K77)</f>
        <v>20240</v>
      </c>
      <c r="N77" s="142">
        <v>8</v>
      </c>
      <c r="O77" s="166">
        <f t="shared" ref="O77:O78" si="10">M77*N77</f>
        <v>161920</v>
      </c>
    </row>
    <row r="78" spans="1:15" x14ac:dyDescent="0.25">
      <c r="A78" s="227"/>
      <c r="B78" s="228"/>
      <c r="C78" s="138" t="s">
        <v>158</v>
      </c>
      <c r="D78" s="198" t="s">
        <v>163</v>
      </c>
      <c r="E78" s="199"/>
      <c r="F78" s="199"/>
      <c r="G78" s="139">
        <v>1</v>
      </c>
      <c r="H78" s="200">
        <v>15500</v>
      </c>
      <c r="I78" s="201"/>
      <c r="J78" s="141">
        <v>2100</v>
      </c>
      <c r="K78" s="200">
        <f>G78*(H78+J78)*0.15</f>
        <v>2640</v>
      </c>
      <c r="L78" s="201"/>
      <c r="M78" s="141">
        <f>G78* (H78+J78+K78)</f>
        <v>20240</v>
      </c>
      <c r="N78" s="142">
        <v>8</v>
      </c>
      <c r="O78" s="166">
        <f t="shared" si="10"/>
        <v>161920</v>
      </c>
    </row>
    <row r="79" spans="1:15" x14ac:dyDescent="0.25">
      <c r="A79" s="227"/>
      <c r="B79" s="228"/>
      <c r="C79" s="138" t="s">
        <v>158</v>
      </c>
      <c r="D79" s="198" t="s">
        <v>164</v>
      </c>
      <c r="E79" s="199"/>
      <c r="F79" s="199"/>
      <c r="G79" s="139">
        <v>1</v>
      </c>
      <c r="H79" s="200">
        <v>12792</v>
      </c>
      <c r="I79" s="201"/>
      <c r="J79" s="140"/>
      <c r="K79" s="200">
        <f>G79*H79*0.15</f>
        <v>1918.8</v>
      </c>
      <c r="L79" s="201"/>
      <c r="M79" s="141">
        <f>G79*H79+K79</f>
        <v>14710.8</v>
      </c>
      <c r="N79" s="142">
        <v>7</v>
      </c>
      <c r="O79" s="166">
        <f>M79*N79</f>
        <v>102975.59999999999</v>
      </c>
    </row>
    <row r="80" spans="1:15" x14ac:dyDescent="0.25">
      <c r="A80" s="227"/>
      <c r="B80" s="228"/>
      <c r="C80" s="138" t="s">
        <v>158</v>
      </c>
      <c r="D80" s="198" t="s">
        <v>165</v>
      </c>
      <c r="E80" s="199"/>
      <c r="F80" s="199"/>
      <c r="G80" s="139">
        <v>0.4</v>
      </c>
      <c r="H80" s="200">
        <v>12792</v>
      </c>
      <c r="I80" s="201"/>
      <c r="J80" s="140"/>
      <c r="K80" s="200">
        <f>G80*H80*0.15</f>
        <v>767.52</v>
      </c>
      <c r="L80" s="201"/>
      <c r="M80" s="141">
        <f>G80*H80+K80</f>
        <v>5884.32</v>
      </c>
      <c r="N80" s="142">
        <v>6</v>
      </c>
      <c r="O80" s="166">
        <f>M80*N80</f>
        <v>35305.919999999998</v>
      </c>
    </row>
    <row r="81" spans="1:15" x14ac:dyDescent="0.25">
      <c r="A81" s="227"/>
      <c r="B81" s="228"/>
      <c r="C81" s="138" t="s">
        <v>158</v>
      </c>
      <c r="D81" s="198" t="s">
        <v>166</v>
      </c>
      <c r="E81" s="199"/>
      <c r="F81" s="199"/>
      <c r="G81" s="139">
        <v>0.2</v>
      </c>
      <c r="H81" s="200">
        <v>12792</v>
      </c>
      <c r="I81" s="201"/>
      <c r="J81" s="140"/>
      <c r="K81" s="200">
        <f>G81*H81*0.15</f>
        <v>383.76</v>
      </c>
      <c r="L81" s="201"/>
      <c r="M81" s="141">
        <f>G81*H81+K81</f>
        <v>2942.16</v>
      </c>
      <c r="N81" s="142">
        <v>6</v>
      </c>
      <c r="O81" s="166">
        <f>M81*N81</f>
        <v>17652.96</v>
      </c>
    </row>
    <row r="82" spans="1:15" x14ac:dyDescent="0.25">
      <c r="A82" s="165"/>
      <c r="B82" s="143"/>
      <c r="C82" s="138" t="s">
        <v>158</v>
      </c>
      <c r="D82" s="198" t="s">
        <v>167</v>
      </c>
      <c r="E82" s="199"/>
      <c r="F82" s="199"/>
      <c r="G82" s="139">
        <v>3</v>
      </c>
      <c r="H82" s="200">
        <v>12792</v>
      </c>
      <c r="I82" s="201"/>
      <c r="J82" s="140"/>
      <c r="K82" s="200">
        <f>G82*H82*0.15</f>
        <v>5756.4</v>
      </c>
      <c r="L82" s="201"/>
      <c r="M82" s="141">
        <f>G82*H82+K82</f>
        <v>44132.4</v>
      </c>
      <c r="N82" s="142">
        <v>8</v>
      </c>
      <c r="O82" s="166">
        <f>M82*N82</f>
        <v>353059.2</v>
      </c>
    </row>
    <row r="83" spans="1:15" x14ac:dyDescent="0.25">
      <c r="A83" s="223"/>
      <c r="B83" s="224"/>
      <c r="C83" s="138"/>
      <c r="D83" s="146" t="s">
        <v>168</v>
      </c>
      <c r="E83" s="152"/>
      <c r="F83" s="152"/>
      <c r="G83" s="139">
        <f>SUM(G74:G82)</f>
        <v>9.8000000000000007</v>
      </c>
      <c r="H83" s="141"/>
      <c r="I83" s="144"/>
      <c r="J83" s="140"/>
      <c r="K83" s="141"/>
      <c r="L83" s="144"/>
      <c r="M83" s="141">
        <f>SUM(M74:M82)</f>
        <v>180714.68</v>
      </c>
      <c r="N83" s="153"/>
      <c r="O83" s="177">
        <f>SUM(O74:O82)</f>
        <v>1434743.68</v>
      </c>
    </row>
    <row r="84" spans="1:15" x14ac:dyDescent="0.25">
      <c r="A84" s="225" t="s">
        <v>169</v>
      </c>
      <c r="B84" s="226"/>
      <c r="C84" s="138" t="s">
        <v>170</v>
      </c>
      <c r="D84" s="198" t="s">
        <v>171</v>
      </c>
      <c r="E84" s="199"/>
      <c r="F84" s="199"/>
      <c r="G84" s="142">
        <v>0</v>
      </c>
      <c r="H84" s="200">
        <v>12792</v>
      </c>
      <c r="I84" s="201"/>
      <c r="J84" s="154">
        <v>6000</v>
      </c>
      <c r="K84" s="200">
        <f>G84*(H84+J84)*0.15</f>
        <v>0</v>
      </c>
      <c r="L84" s="201"/>
      <c r="M84" s="141">
        <f>G84* (H84+J84+K84)</f>
        <v>0</v>
      </c>
      <c r="N84" s="142">
        <v>9</v>
      </c>
      <c r="O84" s="166">
        <f>M84*N84</f>
        <v>0</v>
      </c>
    </row>
    <row r="85" spans="1:15" x14ac:dyDescent="0.25">
      <c r="A85" s="165"/>
      <c r="B85" s="143"/>
      <c r="C85" s="138" t="s">
        <v>170</v>
      </c>
      <c r="D85" s="198" t="s">
        <v>172</v>
      </c>
      <c r="E85" s="199"/>
      <c r="F85" s="199"/>
      <c r="G85" s="142">
        <v>0</v>
      </c>
      <c r="H85" s="200">
        <v>12792</v>
      </c>
      <c r="I85" s="201"/>
      <c r="J85" s="154"/>
      <c r="K85" s="200">
        <f>G85*H85*0.15</f>
        <v>0</v>
      </c>
      <c r="L85" s="201"/>
      <c r="M85" s="141">
        <f>G85*H85+K85</f>
        <v>0</v>
      </c>
      <c r="N85" s="142">
        <v>9</v>
      </c>
      <c r="O85" s="166">
        <f t="shared" ref="O85" si="11">M85*N85</f>
        <v>0</v>
      </c>
    </row>
    <row r="86" spans="1:15" x14ac:dyDescent="0.25">
      <c r="A86" s="223"/>
      <c r="B86" s="224"/>
      <c r="C86" s="138"/>
      <c r="D86" s="146" t="s">
        <v>168</v>
      </c>
      <c r="E86" s="152"/>
      <c r="F86" s="152"/>
      <c r="G86" s="139">
        <f>SUM(G84:G85)</f>
        <v>0</v>
      </c>
      <c r="H86" s="141"/>
      <c r="I86" s="144"/>
      <c r="J86" s="154"/>
      <c r="K86" s="141"/>
      <c r="L86" s="144"/>
      <c r="M86" s="141">
        <f>SUM(M84:M85)</f>
        <v>0</v>
      </c>
      <c r="N86" s="153"/>
      <c r="O86" s="177">
        <f>SUM(O84:O85)</f>
        <v>0</v>
      </c>
    </row>
    <row r="87" spans="1:15" ht="15.75" thickBot="1" x14ac:dyDescent="0.3">
      <c r="A87" s="229" t="s">
        <v>175</v>
      </c>
      <c r="B87" s="230"/>
      <c r="C87" s="167"/>
      <c r="D87" s="168"/>
      <c r="E87" s="169"/>
      <c r="F87" s="169"/>
      <c r="G87" s="170">
        <f>G70+G73+G83+G86</f>
        <v>15.850000000000001</v>
      </c>
      <c r="H87" s="171"/>
      <c r="I87" s="172"/>
      <c r="J87" s="173"/>
      <c r="K87" s="171"/>
      <c r="L87" s="172"/>
      <c r="M87" s="174">
        <f>M70+M73+M83+M86</f>
        <v>337342.38</v>
      </c>
      <c r="N87" s="175"/>
      <c r="O87" s="176">
        <f>O70+O73+O83+O86</f>
        <v>2777692.98</v>
      </c>
    </row>
  </sheetData>
  <mergeCells count="267">
    <mergeCell ref="D85:F85"/>
    <mergeCell ref="H85:I85"/>
    <mergeCell ref="K85:L85"/>
    <mergeCell ref="A86:B86"/>
    <mergeCell ref="A87:B87"/>
    <mergeCell ref="D82:F82"/>
    <mergeCell ref="H82:I82"/>
    <mergeCell ref="K82:L82"/>
    <mergeCell ref="A83:B83"/>
    <mergeCell ref="A84:B84"/>
    <mergeCell ref="D84:F84"/>
    <mergeCell ref="H84:I84"/>
    <mergeCell ref="K84:L84"/>
    <mergeCell ref="A80:B80"/>
    <mergeCell ref="D80:F80"/>
    <mergeCell ref="H80:I80"/>
    <mergeCell ref="K80:L80"/>
    <mergeCell ref="A81:B81"/>
    <mergeCell ref="D81:F81"/>
    <mergeCell ref="H81:I81"/>
    <mergeCell ref="K81:L81"/>
    <mergeCell ref="A78:B78"/>
    <mergeCell ref="D78:F78"/>
    <mergeCell ref="H78:I78"/>
    <mergeCell ref="K78:L78"/>
    <mergeCell ref="A79:B79"/>
    <mergeCell ref="D79:F79"/>
    <mergeCell ref="H79:I79"/>
    <mergeCell ref="K79:L79"/>
    <mergeCell ref="A76:B76"/>
    <mergeCell ref="D76:F76"/>
    <mergeCell ref="H76:I76"/>
    <mergeCell ref="K76:L76"/>
    <mergeCell ref="A77:B77"/>
    <mergeCell ref="D77:F77"/>
    <mergeCell ref="H77:I77"/>
    <mergeCell ref="K77:L77"/>
    <mergeCell ref="A73:B73"/>
    <mergeCell ref="A74:B74"/>
    <mergeCell ref="D74:F74"/>
    <mergeCell ref="H74:I74"/>
    <mergeCell ref="K74:L74"/>
    <mergeCell ref="A75:B75"/>
    <mergeCell ref="D75:F75"/>
    <mergeCell ref="H75:I75"/>
    <mergeCell ref="K75:L75"/>
    <mergeCell ref="A70:B70"/>
    <mergeCell ref="A71:B71"/>
    <mergeCell ref="D71:F71"/>
    <mergeCell ref="H71:I71"/>
    <mergeCell ref="K71:L71"/>
    <mergeCell ref="A72:B72"/>
    <mergeCell ref="D72:F72"/>
    <mergeCell ref="H72:I72"/>
    <mergeCell ref="K72:L72"/>
    <mergeCell ref="D68:F68"/>
    <mergeCell ref="H68:I68"/>
    <mergeCell ref="K68:L68"/>
    <mergeCell ref="D69:F69"/>
    <mergeCell ref="H69:I69"/>
    <mergeCell ref="K69:L69"/>
    <mergeCell ref="D66:F66"/>
    <mergeCell ref="H66:I66"/>
    <mergeCell ref="K66:L66"/>
    <mergeCell ref="D67:F67"/>
    <mergeCell ref="H67:I67"/>
    <mergeCell ref="K67:L67"/>
    <mergeCell ref="A64:B64"/>
    <mergeCell ref="D64:F64"/>
    <mergeCell ref="H64:I64"/>
    <mergeCell ref="K64:L64"/>
    <mergeCell ref="D65:F65"/>
    <mergeCell ref="H65:I65"/>
    <mergeCell ref="K65:L65"/>
    <mergeCell ref="N61:N62"/>
    <mergeCell ref="O61:O62"/>
    <mergeCell ref="A62:B62"/>
    <mergeCell ref="K62:L62"/>
    <mergeCell ref="A63:B63"/>
    <mergeCell ref="D63:F63"/>
    <mergeCell ref="H63:I63"/>
    <mergeCell ref="K63:L63"/>
    <mergeCell ref="A61:C61"/>
    <mergeCell ref="D61:F62"/>
    <mergeCell ref="G61:G62"/>
    <mergeCell ref="H61:I62"/>
    <mergeCell ref="J61:L61"/>
    <mergeCell ref="M61:M62"/>
    <mergeCell ref="D56:F56"/>
    <mergeCell ref="H56:I56"/>
    <mergeCell ref="K56:L56"/>
    <mergeCell ref="A57:B57"/>
    <mergeCell ref="A58:B58"/>
    <mergeCell ref="A60:O60"/>
    <mergeCell ref="D53:F53"/>
    <mergeCell ref="H53:I53"/>
    <mergeCell ref="K53:L53"/>
    <mergeCell ref="A54:B54"/>
    <mergeCell ref="A55:B55"/>
    <mergeCell ref="D55:F55"/>
    <mergeCell ref="H55:I55"/>
    <mergeCell ref="K55:L55"/>
    <mergeCell ref="A51:B51"/>
    <mergeCell ref="D51:F51"/>
    <mergeCell ref="H51:I51"/>
    <mergeCell ref="K51:L51"/>
    <mergeCell ref="A52:B52"/>
    <mergeCell ref="D52:F52"/>
    <mergeCell ref="H52:I52"/>
    <mergeCell ref="K52:L52"/>
    <mergeCell ref="A49:B49"/>
    <mergeCell ref="D49:F49"/>
    <mergeCell ref="H49:I49"/>
    <mergeCell ref="K49:L49"/>
    <mergeCell ref="A50:B50"/>
    <mergeCell ref="D50:F50"/>
    <mergeCell ref="H50:I50"/>
    <mergeCell ref="K50:L50"/>
    <mergeCell ref="A47:B47"/>
    <mergeCell ref="D47:F47"/>
    <mergeCell ref="H47:I47"/>
    <mergeCell ref="K47:L47"/>
    <mergeCell ref="A48:B48"/>
    <mergeCell ref="D48:F48"/>
    <mergeCell ref="H48:I48"/>
    <mergeCell ref="K48:L48"/>
    <mergeCell ref="A44:B44"/>
    <mergeCell ref="A45:B45"/>
    <mergeCell ref="D45:F45"/>
    <mergeCell ref="H45:I45"/>
    <mergeCell ref="K45:L45"/>
    <mergeCell ref="A46:B46"/>
    <mergeCell ref="D46:F46"/>
    <mergeCell ref="H46:I46"/>
    <mergeCell ref="K46:L46"/>
    <mergeCell ref="A41:B41"/>
    <mergeCell ref="A42:B42"/>
    <mergeCell ref="D42:F42"/>
    <mergeCell ref="H42:I42"/>
    <mergeCell ref="K42:L42"/>
    <mergeCell ref="A43:B43"/>
    <mergeCell ref="D43:F43"/>
    <mergeCell ref="H43:I43"/>
    <mergeCell ref="K43:L43"/>
    <mergeCell ref="D39:F39"/>
    <mergeCell ref="H39:I39"/>
    <mergeCell ref="K39:L39"/>
    <mergeCell ref="D40:F40"/>
    <mergeCell ref="H40:I40"/>
    <mergeCell ref="K40:L40"/>
    <mergeCell ref="D37:F37"/>
    <mergeCell ref="H37:I37"/>
    <mergeCell ref="K37:L37"/>
    <mergeCell ref="D38:F38"/>
    <mergeCell ref="H38:I38"/>
    <mergeCell ref="K38:L38"/>
    <mergeCell ref="A35:B35"/>
    <mergeCell ref="D35:F35"/>
    <mergeCell ref="H35:I35"/>
    <mergeCell ref="K35:L35"/>
    <mergeCell ref="D36:F36"/>
    <mergeCell ref="H36:I36"/>
    <mergeCell ref="K36:L36"/>
    <mergeCell ref="N32:N33"/>
    <mergeCell ref="O32:O33"/>
    <mergeCell ref="A33:B33"/>
    <mergeCell ref="K33:L33"/>
    <mergeCell ref="A34:B34"/>
    <mergeCell ref="D34:F34"/>
    <mergeCell ref="H34:I34"/>
    <mergeCell ref="K34:L34"/>
    <mergeCell ref="A32:C32"/>
    <mergeCell ref="D32:F33"/>
    <mergeCell ref="G32:G33"/>
    <mergeCell ref="H32:I33"/>
    <mergeCell ref="J32:L32"/>
    <mergeCell ref="M32:M33"/>
    <mergeCell ref="A27:B27"/>
    <mergeCell ref="A28:B28"/>
    <mergeCell ref="A1:O1"/>
    <mergeCell ref="K8:L8"/>
    <mergeCell ref="K9:L9"/>
    <mergeCell ref="A31:O31"/>
    <mergeCell ref="A24:B24"/>
    <mergeCell ref="A25:B25"/>
    <mergeCell ref="D25:F25"/>
    <mergeCell ref="H25:I25"/>
    <mergeCell ref="K25:L25"/>
    <mergeCell ref="D26:F26"/>
    <mergeCell ref="H26:I26"/>
    <mergeCell ref="K26:L26"/>
    <mergeCell ref="A22:B22"/>
    <mergeCell ref="D22:F22"/>
    <mergeCell ref="H22:I22"/>
    <mergeCell ref="K22:L22"/>
    <mergeCell ref="D23:F23"/>
    <mergeCell ref="H23:I23"/>
    <mergeCell ref="K23:L23"/>
    <mergeCell ref="A20:B20"/>
    <mergeCell ref="D20:F20"/>
    <mergeCell ref="H20:I20"/>
    <mergeCell ref="K20:L20"/>
    <mergeCell ref="A21:B21"/>
    <mergeCell ref="D21:F21"/>
    <mergeCell ref="H21:I21"/>
    <mergeCell ref="K21:L21"/>
    <mergeCell ref="A18:B18"/>
    <mergeCell ref="D18:F18"/>
    <mergeCell ref="H18:I18"/>
    <mergeCell ref="K18:L18"/>
    <mergeCell ref="A19:B19"/>
    <mergeCell ref="D19:F19"/>
    <mergeCell ref="H19:I19"/>
    <mergeCell ref="K19:L19"/>
    <mergeCell ref="A16:B16"/>
    <mergeCell ref="D16:F16"/>
    <mergeCell ref="H16:I16"/>
    <mergeCell ref="K16:L16"/>
    <mergeCell ref="A17:B17"/>
    <mergeCell ref="D17:F17"/>
    <mergeCell ref="H17:I17"/>
    <mergeCell ref="K17:L17"/>
    <mergeCell ref="A13:B13"/>
    <mergeCell ref="D13:F13"/>
    <mergeCell ref="H13:I13"/>
    <mergeCell ref="K13:L13"/>
    <mergeCell ref="A14:B14"/>
    <mergeCell ref="A15:B15"/>
    <mergeCell ref="D15:F15"/>
    <mergeCell ref="H15:I15"/>
    <mergeCell ref="K15:L15"/>
    <mergeCell ref="D10:F10"/>
    <mergeCell ref="H10:I10"/>
    <mergeCell ref="K10:L10"/>
    <mergeCell ref="A11:B11"/>
    <mergeCell ref="A12:B12"/>
    <mergeCell ref="D12:F12"/>
    <mergeCell ref="H12:I12"/>
    <mergeCell ref="K12:L12"/>
    <mergeCell ref="D7:F7"/>
    <mergeCell ref="H7:I7"/>
    <mergeCell ref="K7:L7"/>
    <mergeCell ref="D8:F8"/>
    <mergeCell ref="H8:I8"/>
    <mergeCell ref="D9:F9"/>
    <mergeCell ref="H9:I9"/>
    <mergeCell ref="A5:B5"/>
    <mergeCell ref="D5:F5"/>
    <mergeCell ref="H5:I5"/>
    <mergeCell ref="K5:L5"/>
    <mergeCell ref="D6:F6"/>
    <mergeCell ref="H6:I6"/>
    <mergeCell ref="K6:L6"/>
    <mergeCell ref="N2:N3"/>
    <mergeCell ref="O2:O3"/>
    <mergeCell ref="A3:B3"/>
    <mergeCell ref="K3:L3"/>
    <mergeCell ref="A4:B4"/>
    <mergeCell ref="D4:F4"/>
    <mergeCell ref="H4:I4"/>
    <mergeCell ref="K4:L4"/>
    <mergeCell ref="A2:C2"/>
    <mergeCell ref="D2:F3"/>
    <mergeCell ref="G2:G3"/>
    <mergeCell ref="H2:I3"/>
    <mergeCell ref="J2:L2"/>
    <mergeCell ref="M2:M3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СМЕТА</vt:lpstr>
      <vt:lpstr>ОБОСНОВАНИЕ </vt:lpstr>
      <vt:lpstr>штатное расписание план</vt:lpstr>
      <vt:lpstr>'ОБОСНОВАНИЕ '!Заголовки_для_печати</vt:lpstr>
      <vt:lpstr>'ОБОСНОВАНИЕ '!Область_печати</vt:lpstr>
      <vt:lpstr>СМЕТА!Область_печати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RePack by Diakov</cp:lastModifiedBy>
  <cp:lastPrinted>2021-03-26T12:38:30Z</cp:lastPrinted>
  <dcterms:created xsi:type="dcterms:W3CDTF">2018-04-01T16:03:11Z</dcterms:created>
  <dcterms:modified xsi:type="dcterms:W3CDTF">2021-03-27T09:22:15Z</dcterms:modified>
</cp:coreProperties>
</file>